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/>
  <bookViews>
    <workbookView showSheetTabs="0" xWindow="7635" yWindow="-15" windowWidth="7680" windowHeight="8760" tabRatio="873"/>
  </bookViews>
  <sheets>
    <sheet name="MainMenu" sheetId="6" r:id="rId1"/>
    <sheet name="Other Deails" sheetId="7" r:id="rId2"/>
    <sheet name="Emp PA Register" sheetId="17" r:id="rId3"/>
    <sheet name="Salary" sheetId="15" r:id="rId4"/>
    <sheet name="Calculation" sheetId="14" r:id="rId5"/>
    <sheet name="Form 10E" sheetId="28" r:id="rId6"/>
    <sheet name="Form 10E-2" sheetId="29" r:id="rId7"/>
    <sheet name="6th Pay Arrears" sheetId="30" r:id="rId8"/>
    <sheet name="16_1" sheetId="10" r:id="rId9"/>
    <sheet name="16_2" sheetId="11" r:id="rId10"/>
    <sheet name="Challan 280" sheetId="27" r:id="rId11"/>
    <sheet name="ACKNOWLEDGEMENT" sheetId="20" r:id="rId12"/>
    <sheet name="ITR-1" sheetId="18" r:id="rId13"/>
    <sheet name="Calculation_Prapose" sheetId="26" state="hidden" r:id="rId14"/>
  </sheets>
  <externalReferences>
    <externalReference r:id="rId15"/>
    <externalReference r:id="rId16"/>
    <externalReference r:id="rId17"/>
  </externalReferences>
  <definedNames>
    <definedName name="BACK">MainMenu!$A$17</definedName>
    <definedName name="BACK1">#REF!</definedName>
    <definedName name="BACK2">MainMenu!$A$19</definedName>
    <definedName name="cmb_HP.ifLetOut1">[1]HOUSE_PROPERTY!$F$61:$F$62</definedName>
    <definedName name="cmb_HP.StateCode1">[1]HOUSE_PROPERTY!$D$61:$D$96</definedName>
    <definedName name="cmb_SAL.StateCode1">'[1]PARTB - TI - TTI'!$A$141:$A$176</definedName>
    <definedName name="cmb_SI.SecCode">'[1]SPI - SI'!$D$46:$D$66</definedName>
    <definedName name="cmb_SI.SplRatePercent">'[1]SPI - SI'!$E$46:$E$51</definedName>
    <definedName name="cmb_TDS2.StateCode">[1]TDS!$G$62:$G$97</definedName>
    <definedName name="cyla.TotHPlossCurYr">#REF!</definedName>
    <definedName name="cyla.TotOthSrcLossNoRaceHorse">#REF!</definedName>
    <definedName name="DATA">#REF!</definedName>
    <definedName name="Ded_tax">'[2]Form 16'!#REF!</definedName>
    <definedName name="Deduction">'[2]Form 16'!#REF!</definedName>
    <definedName name="FORM_NO._16">#REF!</definedName>
    <definedName name="hp.BFlossPrevYrUndSameHeadSetoff1">#REF!</definedName>
    <definedName name="hp.IncOfCurYrAfterSetOff2">#REF!</definedName>
    <definedName name="hp.IncOfCurYrUnderThatHead2">#REF!</definedName>
    <definedName name="hp.IncOfCurYrUndHeadFromCYLA1">#REF!</definedName>
    <definedName name="i_tax">'[2]Form 16'!#REF!</definedName>
    <definedName name="Income_calculation" localSheetId="13">Calculation_Prapose!$A$2</definedName>
    <definedName name="Income_calculation">Calculation!$A$2</definedName>
    <definedName name="LTCG.AmtDeemedCGSec54">#REF!</definedName>
    <definedName name="LTCG.AquisitCostNoIndex">#REF!</definedName>
    <definedName name="LTCG.BalanceCG">#REF!</definedName>
    <definedName name="LTCG.BalLTCG112">#REF!</definedName>
    <definedName name="ltcg.BFlossPrevYrUndSameHeadSetoff4">'[1]CYLA-BFLA'!$E$20</definedName>
    <definedName name="LTCG.ExemptionOrDednUs54s">#REF!</definedName>
    <definedName name="LTCG.ExpOnTrans">#REF!</definedName>
    <definedName name="LTCG.FullConsideration">#REF!</definedName>
    <definedName name="LTCG.ImproveCostNoIndex">#REF!</definedName>
    <definedName name="ltcg.IncOfCurYrAfterSetOff2">#REF!</definedName>
    <definedName name="ltcg.IncOfCurYrUnderThatHead2">#REF!</definedName>
    <definedName name="ltcg.IncOfCurYrUndHeadFromCYLA4">#REF!</definedName>
    <definedName name="LTCG.TotalDedn">#REF!</definedName>
    <definedName name="LTCG.TotalLTCG">#REF!</definedName>
    <definedName name="LTCGAssNo.AquisitCostIndexed">#REF!</definedName>
    <definedName name="LTCGAssNo.BalanceCG">#REF!</definedName>
    <definedName name="LTCGAssNo.BalLTCGNo112">#REF!</definedName>
    <definedName name="LTCGAssNo.ExemptionOrDednUs54s">#REF!</definedName>
    <definedName name="LTCGAssNo.ExpOnTrans">#REF!</definedName>
    <definedName name="LTCGAssNo.FullConsideration">#REF!</definedName>
    <definedName name="LTCGAssNo.ImproveCostIndexed">#REF!</definedName>
    <definedName name="LTCGAssNo.NRIAssetSec48">#REF!</definedName>
    <definedName name="LTCGAssNo.TotalDedn">#REF!</definedName>
    <definedName name="os.BalanceNoRaceHorse">#REF!</definedName>
    <definedName name="os.BalanceOwnRaceHorse">'[1]CG-OS'!$J$67</definedName>
    <definedName name="os.DeductSec57">#REF!</definedName>
    <definedName name="os.Depreciation">#REF!</definedName>
    <definedName name="os.Expenses">#REF!</definedName>
    <definedName name="os.Receipts">#REF!</definedName>
    <definedName name="os.TotalOSGross">#REF!</definedName>
    <definedName name="os.TotDeductions">#REF!</definedName>
    <definedName name="os.TotOthSrcNoRaceHorse">#REF!</definedName>
    <definedName name="os.WinLottRacePuzz">#REF!</definedName>
    <definedName name="othSecinclnlhrs.IncOfCurYrAfterSetOff3">#REF!</definedName>
    <definedName name="othSecinclnlhrs.IncOfCurYrUnderThatHead3">#REF!</definedName>
    <definedName name="othsrcincl.BFlossPrevYrUndSameHeadSetoff5">'[1]CYLA-BFLA'!$E$21</definedName>
    <definedName name="othsrcincl.IncOfCurYrUndHeadFromCYLA5">#REF!</definedName>
    <definedName name="_xlnm.Print_Area" localSheetId="8">'16_1'!$A$4:$AO$77</definedName>
    <definedName name="_xlnm.Print_Area" localSheetId="9">'16_2'!$A$4:$AS$109</definedName>
    <definedName name="_xlnm.Print_Area" localSheetId="7">'6th Pay Arrears'!$A$4:$O$63</definedName>
    <definedName name="_xlnm.Print_Area" localSheetId="11">ACKNOWLEDGEMENT!$A$4:$W$52</definedName>
    <definedName name="_xlnm.Print_Area" localSheetId="4">Calculation!$B$3:$Y$99</definedName>
    <definedName name="_xlnm.Print_Area" localSheetId="13">Calculation_Prapose!$B$3:$Y$95</definedName>
    <definedName name="_xlnm.Print_Area" localSheetId="10">'Challan 280'!$B$4:$AM$84</definedName>
    <definedName name="_xlnm.Print_Area" localSheetId="2">'Emp PA Register'!$A$3:$N$47</definedName>
    <definedName name="_xlnm.Print_Area" localSheetId="5">'Form 10E'!$A$2:$T$62</definedName>
    <definedName name="_xlnm.Print_Area" localSheetId="6">'Form 10E-2'!$A$2:$S$45</definedName>
    <definedName name="_xlnm.Print_Area" localSheetId="12">'ITR-1'!$A$4:$IF$65536</definedName>
    <definedName name="_xlnm.Print_Area" localSheetId="1">'Other Deails'!$2:$65536</definedName>
    <definedName name="_xlnm.Print_Area" localSheetId="3">Salary!$A$4:$Z$134</definedName>
    <definedName name="Rebate">'[2]Form 16'!#REF!</definedName>
    <definedName name="REBATE_VIII">'[2]Form 16'!#REF!</definedName>
    <definedName name="salary.IncOfCurYrAfterSetOff1">#REF!</definedName>
    <definedName name="salary.IncOfCurYrUnderThatHead1">#REF!</definedName>
    <definedName name="salary.IncOfCurYrUndHeadFromCYLA">#REF!</definedName>
    <definedName name="sheet1.newstcode">'[1]PART A - GENERAL'!$BH$1:$BH$36</definedName>
    <definedName name="sheet12.AdjustedPLFrmSpecuBus">#REF!</definedName>
    <definedName name="sheet16.BalBusLossAftSetoff">'[1]CYLA-BFLA'!#REF!</definedName>
    <definedName name="sheet16.BalHPlossCurYrAftSetoff">'[1]CYLA-BFLA'!$E$12</definedName>
    <definedName name="sheet16.TotBFLossSetoff">'[1]CYLA-BFLA'!$E$22</definedName>
    <definedName name="sheet16.TotHPlossCurYrSetoff">'[1]CYLA-BFLA'!$E$11</definedName>
    <definedName name="sheet16.TotOthSrcLossNoRaceHorseSetoff">'[1]CYLA-BFLA'!$F$11</definedName>
    <definedName name="Sheet8b.BalanceAfterSetoffLosses">#REF!</definedName>
    <definedName name="Sheet8b.BroughtFwdLossesSetoff">#REF!</definedName>
    <definedName name="Sheet8b.CurrentYearLoss">#REF!</definedName>
    <definedName name="Sheet8b.DeductionsUnderScheduleVIA">#REF!</definedName>
    <definedName name="Sheet8b.FromOwnRaceHorse">#REF!</definedName>
    <definedName name="Sheet8b.GrossTotalIncome">#REF!</definedName>
    <definedName name="Sheet8b.IncomeFromHP">#REF!</definedName>
    <definedName name="Sheet8b.LongTerm">#REF!</definedName>
    <definedName name="Sheet8b.OtherSrcThanOwnRaceHorse">#REF!</definedName>
    <definedName name="Sheet8b.ProfGainNoSpecBus">#REF!</definedName>
    <definedName name="Sheet8b.ProfGainSpecBus">#REF!</definedName>
    <definedName name="Sheet8b.Salaries">#REF!</definedName>
    <definedName name="Sheet8b.TotalCapGains">#REF!</definedName>
    <definedName name="Sheet8b.TotalShortTerm">#REF!</definedName>
    <definedName name="Sheet8b.TotalTI">#REF!</definedName>
    <definedName name="Sheet8b.TotIncFromOS">#REF!</definedName>
    <definedName name="sheet9.AccountType">'[1]PARTB - TI - TTI'!$M$62:$M$63</definedName>
    <definedName name="Sheet9.AggregateTaxInterestLiability">#REF!</definedName>
    <definedName name="Sheet9.BalTaxPayable">#REF!</definedName>
    <definedName name="Sheet9.EducationCess">#REF!</definedName>
    <definedName name="Sheet9.GrossTaxLiability">#REF!</definedName>
    <definedName name="Sheet9.NetTaxLiability">#REF!</definedName>
    <definedName name="sheet9.RebateOnAgriInc">#REF!</definedName>
    <definedName name="Sheet9.RebateUs88E">#REF!</definedName>
    <definedName name="Sheet9.SurchargeOnTaxPayable">#REF!</definedName>
    <definedName name="sheet9.TaxPayableOnTotInc">#REF!</definedName>
    <definedName name="Sheet9.TotalIntrstPay">#REF!</definedName>
    <definedName name="Sheet9.TotalTaxesPaid">#REF!</definedName>
    <definedName name="Sheet9.TotTaxRelief">#REF!</definedName>
    <definedName name="sheet9.Yesno">'[1]PARTB - TI - TTI'!$N$62:$N$63</definedName>
    <definedName name="SI.SplRateIncTax">#REF!</definedName>
    <definedName name="SPI.AmtIncluded">#REF!</definedName>
    <definedName name="STCG.AquisitCost">#REF!</definedName>
    <definedName name="STCG.BalanceCG">#REF!</definedName>
    <definedName name="stcg.BFlossPrevYrUndSameHeadSetoff3">'[1]CYLA-BFLA'!$E$19</definedName>
    <definedName name="STCG.ExemptionOrDednUs54s">#REF!</definedName>
    <definedName name="STCG.ExpOnTrans">#REF!</definedName>
    <definedName name="STCG.FullConsideration">#REF!</definedName>
    <definedName name="STCG.ImproveCost">#REF!</definedName>
    <definedName name="stcg.IncOfCurYrAfterSetOff1">#REF!</definedName>
    <definedName name="stcg.IncOfCurYrUnderThatHead1">#REF!</definedName>
    <definedName name="stcg.IncOfCurYrUndHeadFromCYLA3">#REF!</definedName>
    <definedName name="STCG.LossSec94of7Or94of8">#REF!</definedName>
    <definedName name="STCG.STCGSec111A">#REF!</definedName>
    <definedName name="STCG.TotalDedn">#REF!</definedName>
    <definedName name="STCG.TotalSTCG">#REF!</definedName>
    <definedName name="tax">'[2]Form 16'!#REF!</definedName>
    <definedName name="TF">[2]DETAILS!#REF!</definedName>
    <definedName name="Z_049E6C55_41BB_11D7_A093_A9EBCA13345A_.wvu.Cols" localSheetId="0" hidden="1">MainMenu!$K$1:$L$63475</definedName>
    <definedName name="Z_049E6C55_41BB_11D7_A093_A9EBCA13345A_.wvu.Rows" localSheetId="0" hidden="1">MainMenu!$2:$2,MainMenu!$17:$18,MainMenu!$19:$22</definedName>
  </definedNames>
  <calcPr calcId="125725" fullCalcOnLoad="1"/>
  <customWorkbookViews>
    <customWorkbookView name="K Patel - Personal View" guid="{049E6C55-41BB-11D7-A093-A9EBCA13345A}" mergeInterval="0" personalView="1" maximized="1" windowWidth="796" windowHeight="431" tabRatio="0" activeSheetId="2"/>
  </customWorkbookViews>
</workbook>
</file>

<file path=xl/calcChain.xml><?xml version="1.0" encoding="utf-8"?>
<calcChain xmlns="http://schemas.openxmlformats.org/spreadsheetml/2006/main">
  <c r="P64" i="14"/>
  <c r="S64" s="1"/>
  <c r="Z36" i="11" s="1"/>
  <c r="AN36" s="1"/>
  <c r="M37" i="17"/>
  <c r="O5" i="29"/>
  <c r="K21" i="15"/>
  <c r="K20"/>
  <c r="K19"/>
  <c r="K18"/>
  <c r="K17"/>
  <c r="K16"/>
  <c r="K15"/>
  <c r="K14"/>
  <c r="K13"/>
  <c r="K12"/>
  <c r="K22"/>
  <c r="B30" i="17"/>
  <c r="K11" i="15"/>
  <c r="M9" i="17"/>
  <c r="L9"/>
  <c r="L11"/>
  <c r="K9"/>
  <c r="K11" s="1"/>
  <c r="K20"/>
  <c r="J9"/>
  <c r="J11" s="1"/>
  <c r="J20"/>
  <c r="I9"/>
  <c r="I11"/>
  <c r="I20" s="1"/>
  <c r="H9"/>
  <c r="G9"/>
  <c r="G20" s="1"/>
  <c r="E16" i="15" s="1"/>
  <c r="G11" i="17"/>
  <c r="F9"/>
  <c r="F11" s="1"/>
  <c r="F20" s="1"/>
  <c r="E9"/>
  <c r="E11" s="1"/>
  <c r="E20" s="1"/>
  <c r="D9"/>
  <c r="D11"/>
  <c r="D20" s="1"/>
  <c r="C9"/>
  <c r="B9"/>
  <c r="W22" i="15"/>
  <c r="W21"/>
  <c r="N42" i="17"/>
  <c r="E23" i="15"/>
  <c r="N44" i="17"/>
  <c r="E24" i="15"/>
  <c r="N38" i="17"/>
  <c r="E29" i="15"/>
  <c r="N46" i="17"/>
  <c r="E30" i="15"/>
  <c r="S15" i="14"/>
  <c r="S16"/>
  <c r="S17"/>
  <c r="S18"/>
  <c r="S19"/>
  <c r="S20"/>
  <c r="I11" i="15"/>
  <c r="I12"/>
  <c r="I13"/>
  <c r="I14"/>
  <c r="I15"/>
  <c r="I16"/>
  <c r="I17"/>
  <c r="I18"/>
  <c r="I19"/>
  <c r="I20"/>
  <c r="I21"/>
  <c r="I22"/>
  <c r="G11"/>
  <c r="G12"/>
  <c r="G13"/>
  <c r="G14"/>
  <c r="G15"/>
  <c r="G16"/>
  <c r="G17"/>
  <c r="G18"/>
  <c r="G19"/>
  <c r="G20"/>
  <c r="G21"/>
  <c r="G22"/>
  <c r="S31" i="14"/>
  <c r="T11" i="15"/>
  <c r="T12"/>
  <c r="T13"/>
  <c r="T14"/>
  <c r="T15"/>
  <c r="T16"/>
  <c r="T17"/>
  <c r="T18"/>
  <c r="T19"/>
  <c r="T20"/>
  <c r="T21"/>
  <c r="T22"/>
  <c r="P45" i="14"/>
  <c r="S45" s="1"/>
  <c r="Z73" i="10"/>
  <c r="P44" i="14"/>
  <c r="S44"/>
  <c r="Y73" i="10" s="1"/>
  <c r="P43" i="14"/>
  <c r="S43" s="1"/>
  <c r="S68" i="10" s="1"/>
  <c r="AI68" s="1"/>
  <c r="W62" i="18"/>
  <c r="P42" i="14"/>
  <c r="S42"/>
  <c r="X73" i="10" s="1"/>
  <c r="S73" s="1"/>
  <c r="AI73" s="1"/>
  <c r="AI64" i="18" s="1"/>
  <c r="P41" i="14"/>
  <c r="S41" s="1"/>
  <c r="Z67" i="10" s="1"/>
  <c r="W60" i="18" s="1"/>
  <c r="P40" i="14"/>
  <c r="S40" s="1"/>
  <c r="Y67" i="10" s="1"/>
  <c r="W58" i="18" s="1"/>
  <c r="P38" i="14"/>
  <c r="S38" s="1"/>
  <c r="X67" i="10" s="1"/>
  <c r="M11" i="15"/>
  <c r="M12"/>
  <c r="M13"/>
  <c r="M14"/>
  <c r="M15"/>
  <c r="M16"/>
  <c r="M17"/>
  <c r="M18"/>
  <c r="M19"/>
  <c r="M20"/>
  <c r="M21"/>
  <c r="M22"/>
  <c r="P51" i="14"/>
  <c r="S51" s="1"/>
  <c r="Z23" i="11" s="1"/>
  <c r="AN23" s="1"/>
  <c r="O11" i="15"/>
  <c r="O12"/>
  <c r="O13"/>
  <c r="O14"/>
  <c r="O15"/>
  <c r="O16"/>
  <c r="O17"/>
  <c r="O18"/>
  <c r="O19"/>
  <c r="O20"/>
  <c r="O21"/>
  <c r="O22"/>
  <c r="U11"/>
  <c r="U12"/>
  <c r="U13"/>
  <c r="U14"/>
  <c r="U15"/>
  <c r="U16"/>
  <c r="U17"/>
  <c r="U18"/>
  <c r="U19"/>
  <c r="U20"/>
  <c r="U21"/>
  <c r="U22"/>
  <c r="P54" i="14"/>
  <c r="S54" s="1"/>
  <c r="Z26" i="11" s="1"/>
  <c r="AN26" s="1"/>
  <c r="P55" i="14"/>
  <c r="S55" s="1"/>
  <c r="Z27" i="11" s="1"/>
  <c r="AN27" s="1"/>
  <c r="P56" i="14"/>
  <c r="S56" s="1"/>
  <c r="Z28" i="11" s="1"/>
  <c r="AN28" s="1"/>
  <c r="P57" i="14"/>
  <c r="S57" s="1"/>
  <c r="Z29" i="11" s="1"/>
  <c r="AN29" s="1"/>
  <c r="P58" i="14"/>
  <c r="S58" s="1"/>
  <c r="Z30" i="11" s="1"/>
  <c r="AN30" s="1"/>
  <c r="P59" i="14"/>
  <c r="S59" s="1"/>
  <c r="Z31" i="11" s="1"/>
  <c r="AN31" s="1"/>
  <c r="Q11" i="15"/>
  <c r="Q12"/>
  <c r="Q13"/>
  <c r="Q14"/>
  <c r="Q15"/>
  <c r="Q16"/>
  <c r="Q17"/>
  <c r="Q18"/>
  <c r="Q19"/>
  <c r="Q20"/>
  <c r="Q21"/>
  <c r="Q22"/>
  <c r="P62" i="14"/>
  <c r="S62"/>
  <c r="Z34" i="11" s="1"/>
  <c r="AN34" s="1"/>
  <c r="S22" i="15"/>
  <c r="S21"/>
  <c r="W20"/>
  <c r="S20"/>
  <c r="W19"/>
  <c r="S19"/>
  <c r="W18"/>
  <c r="S18"/>
  <c r="W17"/>
  <c r="S17"/>
  <c r="W16"/>
  <c r="S16"/>
  <c r="W15"/>
  <c r="S15"/>
  <c r="W14"/>
  <c r="S14"/>
  <c r="W13"/>
  <c r="S13"/>
  <c r="W12"/>
  <c r="S12"/>
  <c r="S11"/>
  <c r="P1" i="30"/>
  <c r="E52"/>
  <c r="I52"/>
  <c r="Q1"/>
  <c r="I40"/>
  <c r="J40"/>
  <c r="E41"/>
  <c r="F41" s="1"/>
  <c r="G41" s="1"/>
  <c r="M41" s="1"/>
  <c r="I41"/>
  <c r="K41" s="1"/>
  <c r="L41" s="1"/>
  <c r="J41"/>
  <c r="E42"/>
  <c r="I42"/>
  <c r="J42"/>
  <c r="E43"/>
  <c r="F43" s="1"/>
  <c r="G43"/>
  <c r="I43"/>
  <c r="K43" s="1"/>
  <c r="L43" s="1"/>
  <c r="J43"/>
  <c r="E44"/>
  <c r="I44"/>
  <c r="J44"/>
  <c r="E45"/>
  <c r="F45" s="1"/>
  <c r="G45" s="1"/>
  <c r="M45" s="1"/>
  <c r="I45"/>
  <c r="K45" s="1"/>
  <c r="L45" s="1"/>
  <c r="J45"/>
  <c r="E46"/>
  <c r="I46"/>
  <c r="J46"/>
  <c r="E47"/>
  <c r="F47" s="1"/>
  <c r="G47"/>
  <c r="I47"/>
  <c r="K47" s="1"/>
  <c r="L47" s="1"/>
  <c r="J47"/>
  <c r="E48"/>
  <c r="I48"/>
  <c r="K48" s="1"/>
  <c r="J48"/>
  <c r="E49"/>
  <c r="F49" s="1"/>
  <c r="G49" s="1"/>
  <c r="M49" s="1"/>
  <c r="I49"/>
  <c r="K49" s="1"/>
  <c r="L49" s="1"/>
  <c r="J49"/>
  <c r="E50"/>
  <c r="I50"/>
  <c r="J50"/>
  <c r="E51"/>
  <c r="F51" s="1"/>
  <c r="G51"/>
  <c r="I51"/>
  <c r="K51" s="1"/>
  <c r="L51" s="1"/>
  <c r="J51"/>
  <c r="E28"/>
  <c r="I28"/>
  <c r="K28" s="1"/>
  <c r="J28"/>
  <c r="E29"/>
  <c r="F29" s="1"/>
  <c r="G29" s="1"/>
  <c r="I29"/>
  <c r="K29" s="1"/>
  <c r="L29" s="1"/>
  <c r="J29"/>
  <c r="E30"/>
  <c r="I30"/>
  <c r="J30"/>
  <c r="E31"/>
  <c r="F31" s="1"/>
  <c r="G31"/>
  <c r="I31"/>
  <c r="J31"/>
  <c r="K31" s="1"/>
  <c r="E32"/>
  <c r="I32"/>
  <c r="K32" s="1"/>
  <c r="J32"/>
  <c r="E33"/>
  <c r="F33" s="1"/>
  <c r="G33" s="1"/>
  <c r="M33" s="1"/>
  <c r="I33"/>
  <c r="J33"/>
  <c r="K33" s="1"/>
  <c r="E34"/>
  <c r="I34"/>
  <c r="J34"/>
  <c r="E35"/>
  <c r="F35" s="1"/>
  <c r="G35"/>
  <c r="M35" s="1"/>
  <c r="I35"/>
  <c r="J35"/>
  <c r="K35" s="1"/>
  <c r="E36"/>
  <c r="I36"/>
  <c r="K36" s="1"/>
  <c r="J36"/>
  <c r="E37"/>
  <c r="F37" s="1"/>
  <c r="G37" s="1"/>
  <c r="M37" s="1"/>
  <c r="I37"/>
  <c r="J37"/>
  <c r="K37" s="1"/>
  <c r="E38"/>
  <c r="I38"/>
  <c r="J38"/>
  <c r="E39"/>
  <c r="F39" s="1"/>
  <c r="G39"/>
  <c r="I39"/>
  <c r="J39"/>
  <c r="K39" s="1"/>
  <c r="E16"/>
  <c r="I16"/>
  <c r="K16" s="1"/>
  <c r="J16"/>
  <c r="E17"/>
  <c r="F17" s="1"/>
  <c r="G17" s="1"/>
  <c r="M17" s="1"/>
  <c r="I17"/>
  <c r="J17"/>
  <c r="K17" s="1"/>
  <c r="L17" s="1"/>
  <c r="E18"/>
  <c r="I18"/>
  <c r="J18"/>
  <c r="E19"/>
  <c r="F19" s="1"/>
  <c r="G19"/>
  <c r="M19" s="1"/>
  <c r="I19"/>
  <c r="J19"/>
  <c r="K19" s="1"/>
  <c r="L19" s="1"/>
  <c r="E20"/>
  <c r="I20"/>
  <c r="K20" s="1"/>
  <c r="J20"/>
  <c r="E21"/>
  <c r="F21" s="1"/>
  <c r="G21" s="1"/>
  <c r="M21" s="1"/>
  <c r="I21"/>
  <c r="J21"/>
  <c r="K21" s="1"/>
  <c r="L21" s="1"/>
  <c r="E22"/>
  <c r="I22"/>
  <c r="J22"/>
  <c r="E23"/>
  <c r="F23" s="1"/>
  <c r="G23"/>
  <c r="I23"/>
  <c r="J23"/>
  <c r="K23" s="1"/>
  <c r="L23" s="1"/>
  <c r="E24"/>
  <c r="I24"/>
  <c r="K24" s="1"/>
  <c r="J24"/>
  <c r="E25"/>
  <c r="F25" s="1"/>
  <c r="G25" s="1"/>
  <c r="M25" s="1"/>
  <c r="I25"/>
  <c r="J25"/>
  <c r="K25" s="1"/>
  <c r="L25" s="1"/>
  <c r="E26"/>
  <c r="I26"/>
  <c r="J26"/>
  <c r="E27"/>
  <c r="F27" s="1"/>
  <c r="G27"/>
  <c r="M27" s="1"/>
  <c r="I27"/>
  <c r="J27"/>
  <c r="K27" s="1"/>
  <c r="L27" s="1"/>
  <c r="E14"/>
  <c r="F14"/>
  <c r="I14"/>
  <c r="J14"/>
  <c r="E15"/>
  <c r="F15"/>
  <c r="G15" s="1"/>
  <c r="I15"/>
  <c r="C6"/>
  <c r="S31" i="15"/>
  <c r="U44" i="10" s="1"/>
  <c r="U4" i="15"/>
  <c r="H9" i="26"/>
  <c r="S15"/>
  <c r="S16"/>
  <c r="S17"/>
  <c r="S18"/>
  <c r="S19"/>
  <c r="E20"/>
  <c r="S20"/>
  <c r="S31"/>
  <c r="P24"/>
  <c r="P25"/>
  <c r="P26"/>
  <c r="S34"/>
  <c r="V34" s="1"/>
  <c r="P38"/>
  <c r="S38" s="1"/>
  <c r="P39"/>
  <c r="S39" s="1"/>
  <c r="P40"/>
  <c r="S40" s="1"/>
  <c r="P41"/>
  <c r="S41" s="1"/>
  <c r="P42"/>
  <c r="S42" s="1"/>
  <c r="E43"/>
  <c r="P43"/>
  <c r="S43"/>
  <c r="E44"/>
  <c r="P44"/>
  <c r="S44" s="1"/>
  <c r="P50"/>
  <c r="S50" s="1"/>
  <c r="P53"/>
  <c r="S53" s="1"/>
  <c r="P54"/>
  <c r="S54" s="1"/>
  <c r="P55"/>
  <c r="S55" s="1"/>
  <c r="P56"/>
  <c r="S56" s="1"/>
  <c r="P57"/>
  <c r="S57" s="1"/>
  <c r="P58"/>
  <c r="S58" s="1"/>
  <c r="P61"/>
  <c r="S61" s="1"/>
  <c r="P62"/>
  <c r="S62" s="1"/>
  <c r="V83"/>
  <c r="V84"/>
  <c r="R90"/>
  <c r="R91"/>
  <c r="F94"/>
  <c r="B1" i="18"/>
  <c r="C1"/>
  <c r="AQ6"/>
  <c r="AR6"/>
  <c r="AS6"/>
  <c r="AT6"/>
  <c r="AV6"/>
  <c r="AW6"/>
  <c r="E13"/>
  <c r="AN13"/>
  <c r="E16"/>
  <c r="W16"/>
  <c r="AN16"/>
  <c r="E19"/>
  <c r="W19"/>
  <c r="E22"/>
  <c r="W22"/>
  <c r="AF22"/>
  <c r="W27"/>
  <c r="AO43"/>
  <c r="U52" i="10"/>
  <c r="AO48" i="18"/>
  <c r="AQ48"/>
  <c r="AO50"/>
  <c r="U61" i="10"/>
  <c r="AQ50" i="18"/>
  <c r="S72" i="10"/>
  <c r="AI72"/>
  <c r="AI62" i="18" s="1"/>
  <c r="AO70"/>
  <c r="AQ70"/>
  <c r="AO72"/>
  <c r="AQ76"/>
  <c r="AO82"/>
  <c r="AQ98"/>
  <c r="B108"/>
  <c r="AF114"/>
  <c r="V85" i="14"/>
  <c r="V87"/>
  <c r="AF118" i="18"/>
  <c r="AJ126"/>
  <c r="O141"/>
  <c r="E142"/>
  <c r="F142"/>
  <c r="AD188"/>
  <c r="F193"/>
  <c r="Y193"/>
  <c r="B1" i="20"/>
  <c r="M13"/>
  <c r="D15"/>
  <c r="K15"/>
  <c r="D17"/>
  <c r="K17"/>
  <c r="E19"/>
  <c r="K19"/>
  <c r="C15" i="27"/>
  <c r="D15"/>
  <c r="E15"/>
  <c r="F15"/>
  <c r="G15"/>
  <c r="H15"/>
  <c r="I15"/>
  <c r="J15"/>
  <c r="K15"/>
  <c r="L15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B25"/>
  <c r="AC25"/>
  <c r="AD25"/>
  <c r="AE25"/>
  <c r="AF25"/>
  <c r="AG25"/>
  <c r="AB42"/>
  <c r="AC42"/>
  <c r="AD42"/>
  <c r="AE42"/>
  <c r="AF42"/>
  <c r="AG42"/>
  <c r="AH42"/>
  <c r="AI42"/>
  <c r="AJ42"/>
  <c r="AK42"/>
  <c r="E67"/>
  <c r="F67"/>
  <c r="G67"/>
  <c r="H67"/>
  <c r="I67"/>
  <c r="J67"/>
  <c r="K67"/>
  <c r="L67"/>
  <c r="M67"/>
  <c r="N67"/>
  <c r="I69"/>
  <c r="N83"/>
  <c r="O83"/>
  <c r="P83"/>
  <c r="Q83"/>
  <c r="R83"/>
  <c r="U83"/>
  <c r="V83"/>
  <c r="D21" i="1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D31"/>
  <c r="E31"/>
  <c r="D32"/>
  <c r="E32"/>
  <c r="D33"/>
  <c r="E33"/>
  <c r="D34"/>
  <c r="E34"/>
  <c r="E35"/>
  <c r="D36"/>
  <c r="D88" i="14"/>
  <c r="C45" i="11"/>
  <c r="F58"/>
  <c r="I58"/>
  <c r="M58"/>
  <c r="Q58"/>
  <c r="U58"/>
  <c r="AA58"/>
  <c r="AF58"/>
  <c r="AK58"/>
  <c r="F59"/>
  <c r="I59"/>
  <c r="M59"/>
  <c r="Q59"/>
  <c r="U59"/>
  <c r="AA59"/>
  <c r="AF59"/>
  <c r="AK59"/>
  <c r="F60"/>
  <c r="I60"/>
  <c r="M60"/>
  <c r="Q60"/>
  <c r="U60"/>
  <c r="AA60"/>
  <c r="AF60"/>
  <c r="AK60"/>
  <c r="F61"/>
  <c r="I61"/>
  <c r="M61"/>
  <c r="Q61"/>
  <c r="U61"/>
  <c r="AA61"/>
  <c r="AF61"/>
  <c r="AK61"/>
  <c r="F62"/>
  <c r="I62"/>
  <c r="M62"/>
  <c r="Q62"/>
  <c r="U62"/>
  <c r="AA62"/>
  <c r="AF62"/>
  <c r="AK62"/>
  <c r="F63"/>
  <c r="I63"/>
  <c r="M63"/>
  <c r="Q63"/>
  <c r="U63"/>
  <c r="AA63"/>
  <c r="AF63"/>
  <c r="AK63"/>
  <c r="F64"/>
  <c r="I64"/>
  <c r="M64"/>
  <c r="Q64"/>
  <c r="U64"/>
  <c r="AA64"/>
  <c r="AF64"/>
  <c r="AK64"/>
  <c r="F65"/>
  <c r="I65"/>
  <c r="M65"/>
  <c r="Q65"/>
  <c r="U65"/>
  <c r="AA65"/>
  <c r="AF65"/>
  <c r="AK65"/>
  <c r="F66"/>
  <c r="I66"/>
  <c r="M66"/>
  <c r="Q66"/>
  <c r="AA66"/>
  <c r="AF66"/>
  <c r="AK66"/>
  <c r="F67"/>
  <c r="I67"/>
  <c r="M67"/>
  <c r="Q67"/>
  <c r="U67"/>
  <c r="AA67"/>
  <c r="AF67"/>
  <c r="AK67"/>
  <c r="F68"/>
  <c r="I68"/>
  <c r="M68"/>
  <c r="Q68"/>
  <c r="U68"/>
  <c r="AA68"/>
  <c r="AF68"/>
  <c r="AK68"/>
  <c r="F69"/>
  <c r="I69"/>
  <c r="M69"/>
  <c r="Q69"/>
  <c r="U69"/>
  <c r="AA69"/>
  <c r="AF69"/>
  <c r="AK69"/>
  <c r="F70"/>
  <c r="I70"/>
  <c r="M70"/>
  <c r="Q70"/>
  <c r="U70"/>
  <c r="AA70"/>
  <c r="AF70"/>
  <c r="AK70"/>
  <c r="D75"/>
  <c r="V75"/>
  <c r="AA75"/>
  <c r="F81"/>
  <c r="Z87"/>
  <c r="Z89"/>
  <c r="Z90"/>
  <c r="Z91"/>
  <c r="C10" i="10"/>
  <c r="C13"/>
  <c r="V13"/>
  <c r="N17"/>
  <c r="Y17"/>
  <c r="AJ17"/>
  <c r="U25"/>
  <c r="Z25" s="1"/>
  <c r="U26" s="1"/>
  <c r="Z26" s="1"/>
  <c r="U27" s="1"/>
  <c r="Z27" s="1"/>
  <c r="U28" s="1"/>
  <c r="Z28" s="1"/>
  <c r="M44"/>
  <c r="M45"/>
  <c r="AI65"/>
  <c r="K60" i="18" s="1"/>
  <c r="AI66" i="10"/>
  <c r="K62" i="18" s="1"/>
  <c r="AI71" i="10"/>
  <c r="AI60" i="18" s="1"/>
  <c r="D73" i="10"/>
  <c r="C53" i="30"/>
  <c r="D53"/>
  <c r="H53"/>
  <c r="K57" i="29"/>
  <c r="K58"/>
  <c r="I9" i="28"/>
  <c r="B10"/>
  <c r="M49" s="1"/>
  <c r="F10"/>
  <c r="A50" s="1"/>
  <c r="I12"/>
  <c r="D49"/>
  <c r="H9" i="14"/>
  <c r="E20"/>
  <c r="P24"/>
  <c r="P25"/>
  <c r="P26"/>
  <c r="P39"/>
  <c r="E43"/>
  <c r="E44"/>
  <c r="E45"/>
  <c r="S65"/>
  <c r="D84"/>
  <c r="D85"/>
  <c r="D86"/>
  <c r="D87"/>
  <c r="R94"/>
  <c r="R95"/>
  <c r="F98"/>
  <c r="C11" i="15"/>
  <c r="C29"/>
  <c r="T37"/>
  <c r="T42" s="1"/>
  <c r="E58"/>
  <c r="R66"/>
  <c r="T66"/>
  <c r="S66" s="1"/>
  <c r="U66" s="1"/>
  <c r="S34" i="14" s="1"/>
  <c r="V34" s="1"/>
  <c r="U54" i="10" s="1"/>
  <c r="M82" i="15"/>
  <c r="M83"/>
  <c r="M84"/>
  <c r="P98"/>
  <c r="Q98"/>
  <c r="U98"/>
  <c r="P61" i="14"/>
  <c r="S61" s="1"/>
  <c r="Z33" i="11" s="1"/>
  <c r="AN33" s="1"/>
  <c r="C122" i="15"/>
  <c r="B3" i="17"/>
  <c r="N6"/>
  <c r="N7"/>
  <c r="N8"/>
  <c r="N10"/>
  <c r="N12"/>
  <c r="N13"/>
  <c r="N14"/>
  <c r="N15"/>
  <c r="N16"/>
  <c r="N17"/>
  <c r="N18"/>
  <c r="N19"/>
  <c r="N21"/>
  <c r="N22"/>
  <c r="N23"/>
  <c r="N24"/>
  <c r="N25"/>
  <c r="N26"/>
  <c r="N27"/>
  <c r="N28"/>
  <c r="N29"/>
  <c r="N31"/>
  <c r="N32"/>
  <c r="N33"/>
  <c r="N34"/>
  <c r="N35"/>
  <c r="N36"/>
  <c r="N37"/>
  <c r="B39"/>
  <c r="C39"/>
  <c r="D39"/>
  <c r="E39"/>
  <c r="F39"/>
  <c r="G39"/>
  <c r="H39"/>
  <c r="I39"/>
  <c r="J39"/>
  <c r="K39"/>
  <c r="L39"/>
  <c r="M39"/>
  <c r="N41"/>
  <c r="E2" i="7"/>
  <c r="W4" i="15"/>
  <c r="W4" i="26" s="1"/>
  <c r="A5" i="7"/>
  <c r="M58" i="15" s="1"/>
  <c r="A6" i="7"/>
  <c r="G7" i="14"/>
  <c r="A7" i="7"/>
  <c r="AF188" i="18"/>
  <c r="A16" i="7"/>
  <c r="B17"/>
  <c r="A18"/>
  <c r="B18"/>
  <c r="A19"/>
  <c r="B19"/>
  <c r="A20"/>
  <c r="A21"/>
  <c r="A22"/>
  <c r="B25"/>
  <c r="F93" i="26" s="1"/>
  <c r="A27" i="7"/>
  <c r="A28"/>
  <c r="A29"/>
  <c r="D1" i="18"/>
  <c r="AH22"/>
  <c r="G95" i="14"/>
  <c r="AO13" i="18"/>
  <c r="F13"/>
  <c r="N30" i="17"/>
  <c r="N59" i="15"/>
  <c r="AI62" i="10"/>
  <c r="F97" i="14"/>
  <c r="P60" i="26"/>
  <c r="S60" s="1"/>
  <c r="M76"/>
  <c r="O76"/>
  <c r="T75" s="1"/>
  <c r="M74"/>
  <c r="O74" s="1"/>
  <c r="T73" s="1"/>
  <c r="M73" i="14"/>
  <c r="O73"/>
  <c r="M75"/>
  <c r="O75" s="1"/>
  <c r="T74" s="1"/>
  <c r="G6" i="15"/>
  <c r="F94" i="14"/>
  <c r="E1" i="18"/>
  <c r="AQ13"/>
  <c r="AI22"/>
  <c r="G91" i="26"/>
  <c r="G7"/>
  <c r="D188" i="18"/>
  <c r="S70" i="10"/>
  <c r="AI70"/>
  <c r="AI58" i="18" s="1"/>
  <c r="W4" i="14"/>
  <c r="K86" s="1"/>
  <c r="AR16" i="18"/>
  <c r="F1"/>
  <c r="AS13"/>
  <c r="F52" i="30"/>
  <c r="E57" i="15"/>
  <c r="G2" i="7"/>
  <c r="L39" i="30"/>
  <c r="L37"/>
  <c r="L35"/>
  <c r="L33"/>
  <c r="L31"/>
  <c r="M51"/>
  <c r="M47"/>
  <c r="M43"/>
  <c r="E40"/>
  <c r="F40" s="1"/>
  <c r="G40" s="1"/>
  <c r="AF23" i="10"/>
  <c r="H2" i="7"/>
  <c r="AJ23" i="10"/>
  <c r="B11" i="20"/>
  <c r="C11"/>
  <c r="J13" i="18"/>
  <c r="AS16"/>
  <c r="H13"/>
  <c r="AQ16"/>
  <c r="M70" i="26"/>
  <c r="O70" s="1"/>
  <c r="M72"/>
  <c r="O72" s="1"/>
  <c r="T71" s="1"/>
  <c r="AO22" i="18"/>
  <c r="AB32" s="1"/>
  <c r="Q40" s="1"/>
  <c r="AT22"/>
  <c r="M79" i="14"/>
  <c r="O79"/>
  <c r="T78" s="1"/>
  <c r="M77"/>
  <c r="O77" s="1"/>
  <c r="T76" s="1"/>
  <c r="K14" i="30"/>
  <c r="AR13" i="18"/>
  <c r="AJ22"/>
  <c r="I13"/>
  <c r="G7" i="15"/>
  <c r="G8" i="26"/>
  <c r="H3" i="17"/>
  <c r="G8" i="14"/>
  <c r="AP13" i="18"/>
  <c r="AP16"/>
  <c r="G13"/>
  <c r="AK22"/>
  <c r="G1"/>
  <c r="AT16" s="1"/>
  <c r="V10" i="10"/>
  <c r="E13" i="20"/>
  <c r="AG22" i="18"/>
  <c r="AO16"/>
  <c r="J52" i="30"/>
  <c r="K52" s="1"/>
  <c r="L52" s="1"/>
  <c r="AT13" i="18"/>
  <c r="K13"/>
  <c r="L14" i="30"/>
  <c r="H73" i="27"/>
  <c r="T76" i="26" l="1"/>
  <c r="U31" i="15"/>
  <c r="P52" i="26" s="1"/>
  <c r="S52" s="1"/>
  <c r="V45"/>
  <c r="T31" i="15"/>
  <c r="M31"/>
  <c r="P50" i="14" s="1"/>
  <c r="S50" s="1"/>
  <c r="Z22" i="11" s="1"/>
  <c r="AN22" s="1"/>
  <c r="G31" i="15"/>
  <c r="E15"/>
  <c r="F40" i="17"/>
  <c r="U45" i="10"/>
  <c r="S28" i="14"/>
  <c r="S28" i="26"/>
  <c r="E14" i="15"/>
  <c r="E40" i="17"/>
  <c r="M29" i="30"/>
  <c r="P27" i="26"/>
  <c r="S27" s="1"/>
  <c r="U46" i="10"/>
  <c r="C12" i="15"/>
  <c r="C13" s="1"/>
  <c r="C14" s="1"/>
  <c r="C15" s="1"/>
  <c r="C16" s="1"/>
  <c r="C17" s="1"/>
  <c r="C18" s="1"/>
  <c r="C19" s="1"/>
  <c r="C20" s="1"/>
  <c r="C21" s="1"/>
  <c r="C22" s="1"/>
  <c r="B5" i="17"/>
  <c r="C5" s="1"/>
  <c r="D5" s="1"/>
  <c r="E5" s="1"/>
  <c r="F5" s="1"/>
  <c r="G5" s="1"/>
  <c r="H5" s="1"/>
  <c r="I5" s="1"/>
  <c r="J5" s="1"/>
  <c r="K5" s="1"/>
  <c r="L5" s="1"/>
  <c r="M5" s="1"/>
  <c r="F18" i="30"/>
  <c r="G18"/>
  <c r="F34"/>
  <c r="G34" s="1"/>
  <c r="P53" i="14"/>
  <c r="S53" s="1"/>
  <c r="Z25" i="11" s="1"/>
  <c r="AN25" s="1"/>
  <c r="C11" i="17"/>
  <c r="C20" s="1"/>
  <c r="J40"/>
  <c r="E19" i="15"/>
  <c r="F22" i="30"/>
  <c r="G22" s="1"/>
  <c r="F38"/>
  <c r="G38"/>
  <c r="F30"/>
  <c r="G30" s="1"/>
  <c r="M30" s="1"/>
  <c r="F46"/>
  <c r="G46"/>
  <c r="K42"/>
  <c r="L42" s="1"/>
  <c r="V84" i="14"/>
  <c r="V80" i="26"/>
  <c r="W31" i="15"/>
  <c r="V81" i="26"/>
  <c r="E18" i="15"/>
  <c r="I40" i="17"/>
  <c r="E20" i="15"/>
  <c r="K40" i="17"/>
  <c r="M11"/>
  <c r="M20"/>
  <c r="T79" i="14"/>
  <c r="M23" i="30"/>
  <c r="M39"/>
  <c r="M31"/>
  <c r="C108" i="18"/>
  <c r="AK126"/>
  <c r="P141"/>
  <c r="U4" i="26"/>
  <c r="U4" i="14"/>
  <c r="F26" i="30"/>
  <c r="G26" s="1"/>
  <c r="M26" s="1"/>
  <c r="F50"/>
  <c r="G50"/>
  <c r="K46"/>
  <c r="L46" s="1"/>
  <c r="F42"/>
  <c r="G42"/>
  <c r="S30" i="14"/>
  <c r="U53" i="10" s="1"/>
  <c r="U55" s="1"/>
  <c r="AB55" s="1"/>
  <c r="S30" i="26"/>
  <c r="L34" i="29"/>
  <c r="L37"/>
  <c r="L35"/>
  <c r="K60"/>
  <c r="L38"/>
  <c r="K59"/>
  <c r="C3" i="26"/>
  <c r="C3" i="14"/>
  <c r="E53" i="30"/>
  <c r="G14"/>
  <c r="F20"/>
  <c r="G20" s="1"/>
  <c r="M20" s="1"/>
  <c r="F36"/>
  <c r="G36"/>
  <c r="F28"/>
  <c r="G28" s="1"/>
  <c r="M28" s="1"/>
  <c r="F44"/>
  <c r="G44"/>
  <c r="K40"/>
  <c r="L40" s="1"/>
  <c r="M40" s="1"/>
  <c r="S67" i="10"/>
  <c r="AI67" s="1"/>
  <c r="K64" i="18"/>
  <c r="V86" i="14"/>
  <c r="V82" i="26"/>
  <c r="D40" i="17"/>
  <c r="E13" i="15"/>
  <c r="H11" i="17"/>
  <c r="H20" s="1"/>
  <c r="O31" i="15"/>
  <c r="L24" i="30"/>
  <c r="K22"/>
  <c r="L22" s="1"/>
  <c r="L16"/>
  <c r="K38"/>
  <c r="L38" s="1"/>
  <c r="L32"/>
  <c r="K30"/>
  <c r="L30" s="1"/>
  <c r="L48"/>
  <c r="G52"/>
  <c r="M52" s="1"/>
  <c r="N52" s="1"/>
  <c r="O52" s="1"/>
  <c r="F38" i="29" s="1"/>
  <c r="I38" s="1"/>
  <c r="O38" s="1"/>
  <c r="R38" s="1"/>
  <c r="V38" s="1"/>
  <c r="I31" i="15"/>
  <c r="L20" i="17"/>
  <c r="E11" i="26"/>
  <c r="E11" i="14"/>
  <c r="C1" i="20"/>
  <c r="N13"/>
  <c r="K87" i="14"/>
  <c r="O5"/>
  <c r="Q5" s="1"/>
  <c r="K82" i="26"/>
  <c r="K83"/>
  <c r="O5"/>
  <c r="Q5" s="1"/>
  <c r="J15" i="30"/>
  <c r="J53" s="1"/>
  <c r="I53"/>
  <c r="K15"/>
  <c r="L15" s="1"/>
  <c r="F24"/>
  <c r="G24" s="1"/>
  <c r="M24" s="1"/>
  <c r="F16"/>
  <c r="G16"/>
  <c r="M16" s="1"/>
  <c r="F32"/>
  <c r="G32" s="1"/>
  <c r="M32" s="1"/>
  <c r="F48"/>
  <c r="G48"/>
  <c r="M48" s="1"/>
  <c r="K44"/>
  <c r="L44" s="1"/>
  <c r="B11" i="17"/>
  <c r="N11" s="1"/>
  <c r="B20"/>
  <c r="G40"/>
  <c r="P49" i="26"/>
  <c r="S49" s="1"/>
  <c r="N39" i="17"/>
  <c r="N9"/>
  <c r="P27" i="14"/>
  <c r="S27" s="1"/>
  <c r="K26" i="30"/>
  <c r="L26" s="1"/>
  <c r="L20"/>
  <c r="K18"/>
  <c r="L18" s="1"/>
  <c r="L36"/>
  <c r="K34"/>
  <c r="L34" s="1"/>
  <c r="L28"/>
  <c r="K50"/>
  <c r="L50" s="1"/>
  <c r="L36" i="29"/>
  <c r="Q31" i="15"/>
  <c r="K31"/>
  <c r="H1" i="18"/>
  <c r="R96" i="14"/>
  <c r="F90" i="26"/>
  <c r="R92"/>
  <c r="M22" i="30" l="1"/>
  <c r="M15"/>
  <c r="L53"/>
  <c r="E17" i="15"/>
  <c r="H40" i="17"/>
  <c r="E12" i="15"/>
  <c r="C40" i="17"/>
  <c r="M34" i="30"/>
  <c r="N39" s="1"/>
  <c r="O39" s="1"/>
  <c r="F36" i="29" s="1"/>
  <c r="I36" s="1"/>
  <c r="O36" s="1"/>
  <c r="R36" s="1"/>
  <c r="V36" s="1"/>
  <c r="L13" i="18"/>
  <c r="AU13"/>
  <c r="I1"/>
  <c r="AU16"/>
  <c r="O13" i="20"/>
  <c r="D1"/>
  <c r="S29" i="26"/>
  <c r="V22" s="1"/>
  <c r="U47" i="10"/>
  <c r="AB48" s="1"/>
  <c r="S29" i="14"/>
  <c r="V22" s="1"/>
  <c r="AF48" i="11"/>
  <c r="AO49" s="1"/>
  <c r="N20" i="17"/>
  <c r="K53" i="30"/>
  <c r="P48" i="26"/>
  <c r="S48" s="1"/>
  <c r="P49" i="14"/>
  <c r="S49" s="1"/>
  <c r="E21" i="15"/>
  <c r="L40" i="17"/>
  <c r="J80" i="26"/>
  <c r="K81"/>
  <c r="E22" i="15"/>
  <c r="M40" i="17"/>
  <c r="F53" i="30"/>
  <c r="V85" i="26"/>
  <c r="M46" i="30"/>
  <c r="M38"/>
  <c r="M18"/>
  <c r="N27" s="1"/>
  <c r="O27" s="1"/>
  <c r="F35" i="29" s="1"/>
  <c r="I35" s="1"/>
  <c r="O35" s="1"/>
  <c r="R35" s="1"/>
  <c r="V35" s="1"/>
  <c r="B40" i="17"/>
  <c r="E11" i="15"/>
  <c r="P52" i="14"/>
  <c r="S52" s="1"/>
  <c r="Z24" i="11" s="1"/>
  <c r="AN24" s="1"/>
  <c r="P51" i="26"/>
  <c r="S51" s="1"/>
  <c r="M14" i="30"/>
  <c r="G53"/>
  <c r="K85" i="14"/>
  <c r="J84"/>
  <c r="D108" i="18"/>
  <c r="G142"/>
  <c r="Q141"/>
  <c r="AL126"/>
  <c r="M44" i="30"/>
  <c r="M36"/>
  <c r="M42"/>
  <c r="N51" s="1"/>
  <c r="O51" s="1"/>
  <c r="F37" i="29" s="1"/>
  <c r="I37" s="1"/>
  <c r="O37" s="1"/>
  <c r="R37" s="1"/>
  <c r="V37" s="1"/>
  <c r="M50" i="30"/>
  <c r="P59" i="26"/>
  <c r="S59" s="1"/>
  <c r="P60" i="14"/>
  <c r="S60" s="1"/>
  <c r="Z32" i="11" s="1"/>
  <c r="AN32" s="1"/>
  <c r="P63" i="26" l="1"/>
  <c r="S63" s="1"/>
  <c r="V63" s="1"/>
  <c r="N40" i="17"/>
  <c r="AV16" i="18"/>
  <c r="M13"/>
  <c r="AV13"/>
  <c r="J1"/>
  <c r="P63" i="14"/>
  <c r="Z21" i="11"/>
  <c r="AN21" s="1"/>
  <c r="E108" i="18"/>
  <c r="H142"/>
  <c r="AM126"/>
  <c r="R141"/>
  <c r="M53" i="30"/>
  <c r="N15"/>
  <c r="P13" i="20"/>
  <c r="E1"/>
  <c r="E31" i="15"/>
  <c r="N53" i="30" l="1"/>
  <c r="N54" s="1"/>
  <c r="O15"/>
  <c r="F34" i="29" s="1"/>
  <c r="AW16" i="18"/>
  <c r="AW13"/>
  <c r="N13"/>
  <c r="K1"/>
  <c r="S63" i="14"/>
  <c r="P66"/>
  <c r="Q13" i="20"/>
  <c r="F1"/>
  <c r="S14" i="14"/>
  <c r="T34" i="15"/>
  <c r="S14" i="26" s="1"/>
  <c r="D59" i="30"/>
  <c r="D55"/>
  <c r="D57"/>
  <c r="D58"/>
  <c r="D56"/>
  <c r="AN126" i="18"/>
  <c r="F108"/>
  <c r="S141"/>
  <c r="I142"/>
  <c r="V21" i="26" l="1"/>
  <c r="V32" s="1"/>
  <c r="V36" s="1"/>
  <c r="V46" s="1"/>
  <c r="V64" s="1"/>
  <c r="V65" s="1"/>
  <c r="V14"/>
  <c r="R13" i="20"/>
  <c r="G1"/>
  <c r="L1" i="18"/>
  <c r="O13"/>
  <c r="I34" i="29"/>
  <c r="F40"/>
  <c r="Z35" i="11"/>
  <c r="AN35" s="1"/>
  <c r="S66" i="14"/>
  <c r="V66" s="1"/>
  <c r="D60" i="30"/>
  <c r="AO126" i="18"/>
  <c r="T141"/>
  <c r="J142"/>
  <c r="G108"/>
  <c r="AC39" i="14"/>
  <c r="V21"/>
  <c r="AC40"/>
  <c r="AB40" s="1"/>
  <c r="AC42"/>
  <c r="AC41"/>
  <c r="AB41" s="1"/>
  <c r="V14"/>
  <c r="AB39" l="1"/>
  <c r="S39"/>
  <c r="U35" i="10"/>
  <c r="AB42" s="1"/>
  <c r="AB49" s="1"/>
  <c r="AI56" s="1"/>
  <c r="V32" i="14"/>
  <c r="V36" s="1"/>
  <c r="AN37" i="11"/>
  <c r="AN40"/>
  <c r="M1" i="18"/>
  <c r="P13"/>
  <c r="E70" i="26"/>
  <c r="G70" s="1"/>
  <c r="E72"/>
  <c r="G72" s="1"/>
  <c r="K71" s="1"/>
  <c r="E76"/>
  <c r="G76" s="1"/>
  <c r="K75" s="1"/>
  <c r="E74"/>
  <c r="G74" s="1"/>
  <c r="K73" s="1"/>
  <c r="U141" i="18"/>
  <c r="AP126"/>
  <c r="K142"/>
  <c r="H108"/>
  <c r="O34" i="29"/>
  <c r="N19" i="28"/>
  <c r="M9" i="29"/>
  <c r="S13" i="20"/>
  <c r="H1"/>
  <c r="K76" i="26" l="1"/>
  <c r="V66" s="1"/>
  <c r="V78" s="1"/>
  <c r="V79" s="1"/>
  <c r="V86" s="1"/>
  <c r="R86" s="1"/>
  <c r="K58" i="18"/>
  <c r="AC40" i="11"/>
  <c r="R34" i="29"/>
  <c r="V77" i="26"/>
  <c r="S77"/>
  <c r="S69" i="10"/>
  <c r="AI69" s="1"/>
  <c r="V46" i="14"/>
  <c r="N1" i="18"/>
  <c r="Q13"/>
  <c r="AI63" i="10"/>
  <c r="AQ43" i="18"/>
  <c r="Y141"/>
  <c r="I1" i="20"/>
  <c r="T13"/>
  <c r="V141" i="18"/>
  <c r="AQ126"/>
  <c r="I108"/>
  <c r="L142"/>
  <c r="V47" i="14"/>
  <c r="V67" s="1"/>
  <c r="V68" s="1"/>
  <c r="O1" i="18" l="1"/>
  <c r="R13"/>
  <c r="W141"/>
  <c r="AR126"/>
  <c r="J108"/>
  <c r="M142"/>
  <c r="U13" i="20"/>
  <c r="J1"/>
  <c r="AQ54" i="18"/>
  <c r="Q20" i="20"/>
  <c r="W64" i="18"/>
  <c r="AC93" i="11"/>
  <c r="AP93" s="1"/>
  <c r="V34" i="29"/>
  <c r="C39"/>
  <c r="E79" i="14"/>
  <c r="G79" s="1"/>
  <c r="K78" s="1"/>
  <c r="E75"/>
  <c r="G75" s="1"/>
  <c r="K74" s="1"/>
  <c r="E73"/>
  <c r="G73" s="1"/>
  <c r="E77"/>
  <c r="G77" s="1"/>
  <c r="K76" s="1"/>
  <c r="X141" i="18" l="1"/>
  <c r="AS126"/>
  <c r="K108"/>
  <c r="N142"/>
  <c r="P1"/>
  <c r="S13"/>
  <c r="V13" i="20"/>
  <c r="K1"/>
  <c r="L1" s="1"/>
  <c r="M1" s="1"/>
  <c r="N1" s="1"/>
  <c r="O1" s="1"/>
  <c r="P1" s="1"/>
  <c r="Q1" s="1"/>
  <c r="R1" s="1"/>
  <c r="S1" s="1"/>
  <c r="T1" s="1"/>
  <c r="U1" s="1"/>
  <c r="V1" s="1"/>
  <c r="W1" s="1"/>
  <c r="AI74" i="10"/>
  <c r="AD141" i="18"/>
  <c r="AQ66"/>
  <c r="AQ68" s="1"/>
  <c r="K79" i="14"/>
  <c r="V69" s="1"/>
  <c r="I39" i="29"/>
  <c r="C40"/>
  <c r="M6"/>
  <c r="L39"/>
  <c r="L40" s="1"/>
  <c r="Q1" i="18" l="1"/>
  <c r="T13"/>
  <c r="Q21" i="20"/>
  <c r="AI75" i="10"/>
  <c r="Q22" i="20" s="1"/>
  <c r="O39" i="29"/>
  <c r="I40"/>
  <c r="AT126" i="18"/>
  <c r="O142"/>
  <c r="L108"/>
  <c r="AI76" i="10"/>
  <c r="V80" i="14"/>
  <c r="U80" s="1"/>
  <c r="T80"/>
  <c r="AQ74" i="18"/>
  <c r="AF78" s="1"/>
  <c r="AQ72"/>
  <c r="S80" i="14"/>
  <c r="M11" i="29"/>
  <c r="M14" s="1"/>
  <c r="M16"/>
  <c r="M108" i="18" l="1"/>
  <c r="P142"/>
  <c r="AU126"/>
  <c r="U13"/>
  <c r="R1"/>
  <c r="AO42" i="11"/>
  <c r="M18" i="29"/>
  <c r="AO41" i="11"/>
  <c r="AF80" i="18"/>
  <c r="R39" i="29"/>
  <c r="O40"/>
  <c r="V81" i="14"/>
  <c r="S1" i="18" l="1"/>
  <c r="V13"/>
  <c r="N108"/>
  <c r="Q142"/>
  <c r="AV126"/>
  <c r="V39" i="29"/>
  <c r="R40"/>
  <c r="M21" s="1"/>
  <c r="M24" s="1"/>
  <c r="T103" i="15" s="1"/>
  <c r="V88" i="14" s="1"/>
  <c r="AQ82" i="18"/>
  <c r="AF82"/>
  <c r="AQ84" s="1"/>
  <c r="AQ90" s="1"/>
  <c r="AQ100" s="1"/>
  <c r="AO43" i="11"/>
  <c r="AL43" s="1"/>
  <c r="V83" i="14"/>
  <c r="S40" i="27"/>
  <c r="W40"/>
  <c r="U40"/>
  <c r="T40"/>
  <c r="V40"/>
  <c r="Y40"/>
  <c r="X40"/>
  <c r="AO45" i="11" l="1"/>
  <c r="V89" i="14"/>
  <c r="AN141" i="18" s="1"/>
  <c r="AF116" s="1"/>
  <c r="AQ120" s="1"/>
  <c r="AQ124" s="1"/>
  <c r="AW126"/>
  <c r="O108"/>
  <c r="R142"/>
  <c r="AO44" i="11"/>
  <c r="AO46" s="1"/>
  <c r="V90" i="14"/>
  <c r="AI141" i="18"/>
  <c r="T1"/>
  <c r="W13"/>
  <c r="U1" l="1"/>
  <c r="X13"/>
  <c r="P108"/>
  <c r="S142"/>
  <c r="AQ122"/>
  <c r="Q23" i="20"/>
  <c r="AO52" i="11"/>
  <c r="AS141" i="18"/>
  <c r="R90" i="14"/>
  <c r="AE52" i="11" l="1"/>
  <c r="AS139" i="18"/>
  <c r="V1"/>
  <c r="Y13"/>
  <c r="V38" i="27"/>
  <c r="W38"/>
  <c r="AA53" i="11"/>
  <c r="T38" i="27"/>
  <c r="S38"/>
  <c r="X38"/>
  <c r="U38"/>
  <c r="Y38"/>
  <c r="S53" i="11"/>
  <c r="Q108" i="18"/>
  <c r="T142"/>
  <c r="R108" l="1"/>
  <c r="U142"/>
  <c r="W1"/>
  <c r="Z13"/>
  <c r="AI53" i="11"/>
  <c r="V42" i="27" l="1"/>
  <c r="Y42"/>
  <c r="X42"/>
  <c r="U42"/>
  <c r="W42"/>
  <c r="S42"/>
  <c r="T42"/>
  <c r="AO53" i="11"/>
  <c r="S108" i="18"/>
  <c r="V142"/>
  <c r="AA13"/>
  <c r="X1"/>
  <c r="W142" l="1"/>
  <c r="T108"/>
  <c r="Y1"/>
  <c r="AB13"/>
  <c r="S50" i="27"/>
  <c r="V50"/>
  <c r="Y50"/>
  <c r="W55" s="1"/>
  <c r="W50"/>
  <c r="O55" s="1"/>
  <c r="U50"/>
  <c r="X50"/>
  <c r="S55" s="1"/>
  <c r="T50"/>
  <c r="K55" l="1"/>
  <c r="G55"/>
  <c r="U108" i="18"/>
  <c r="X142"/>
  <c r="AC13"/>
  <c r="Z1"/>
  <c r="AD13" l="1"/>
  <c r="AA1"/>
  <c r="O143"/>
  <c r="V108"/>
  <c r="AB1" l="1"/>
  <c r="AE13"/>
  <c r="W108"/>
  <c r="P143"/>
  <c r="AF13" l="1"/>
  <c r="AC1"/>
  <c r="Q143"/>
  <c r="X108"/>
  <c r="AD1" l="1"/>
  <c r="AG13"/>
  <c r="Y108"/>
  <c r="R143"/>
  <c r="S143" l="1"/>
  <c r="Z108"/>
  <c r="AH13"/>
  <c r="AE1"/>
  <c r="T143" l="1"/>
  <c r="AA108"/>
  <c r="AF1"/>
  <c r="AI13"/>
  <c r="AB108" l="1"/>
  <c r="U143"/>
  <c r="AJ13"/>
  <c r="AG1"/>
  <c r="AC108" l="1"/>
  <c r="V143"/>
  <c r="AH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K13"/>
  <c r="AD108" l="1"/>
  <c r="W143"/>
  <c r="AE108" l="1"/>
  <c r="X143"/>
  <c r="AF108" l="1"/>
  <c r="O144"/>
  <c r="AG108" l="1"/>
  <c r="P144"/>
  <c r="AH108" l="1"/>
  <c r="Q144"/>
  <c r="AI108" l="1"/>
  <c r="R144"/>
  <c r="S144" l="1"/>
  <c r="AJ108"/>
  <c r="AK108" l="1"/>
  <c r="T144"/>
  <c r="AL108" l="1"/>
  <c r="U144"/>
  <c r="AM108" l="1"/>
  <c r="V144"/>
  <c r="W144" l="1"/>
  <c r="AN108"/>
  <c r="X144" l="1"/>
  <c r="AO108"/>
  <c r="AP108" s="1"/>
  <c r="AQ108" s="1"/>
  <c r="AR108" s="1"/>
  <c r="AS108" s="1"/>
  <c r="AT108" s="1"/>
  <c r="AU108" s="1"/>
  <c r="AV108" s="1"/>
  <c r="AW108" s="1"/>
</calcChain>
</file>

<file path=xl/comments1.xml><?xml version="1.0" encoding="utf-8"?>
<comments xmlns="http://schemas.openxmlformats.org/spreadsheetml/2006/main">
  <authors>
    <author>ACODP</author>
    <author>PREDP</author>
    <author>Cyber</author>
  </authors>
  <commentList>
    <comment ref="H5" authorId="0">
      <text>
        <r>
          <rPr>
            <b/>
            <sz val="8"/>
            <color indexed="81"/>
            <rFont val="Tahoma"/>
            <family val="2"/>
          </rPr>
          <t xml:space="preserve">Cyber Group Dangs:
Enter Sort Name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8"/>
            <color indexed="81"/>
            <rFont val="Tahoma"/>
            <family val="2"/>
          </rPr>
          <t>Cyber Group Dangs:
Enter Your Full Name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7" authorId="0">
      <text>
        <r>
          <rPr>
            <b/>
            <sz val="8"/>
            <color indexed="81"/>
            <rFont val="Tahoma"/>
            <family val="2"/>
          </rPr>
          <t>Cyber Group Dangs:
Enter Your Father's Full Name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8" authorId="1">
      <text>
        <r>
          <rPr>
            <b/>
            <sz val="10"/>
            <color indexed="81"/>
            <rFont val="Tahoma"/>
            <family val="2"/>
          </rPr>
          <t>Cyber Group Dangs:
Enter Your 
Flat/Door/Block No.</t>
        </r>
      </text>
    </comment>
    <comment ref="H9" authorId="1">
      <text>
        <r>
          <rPr>
            <b/>
            <sz val="10"/>
            <color indexed="81"/>
            <rFont val="Tahoma"/>
            <family val="2"/>
          </rPr>
          <t>Cyber Group Dangs:
Enter Your 
Name Of Premises/Building/Village</t>
        </r>
      </text>
    </comment>
    <comment ref="H10" authorId="1">
      <text>
        <r>
          <rPr>
            <b/>
            <sz val="10"/>
            <color indexed="81"/>
            <rFont val="Tahoma"/>
            <family val="2"/>
          </rPr>
          <t>Cyber Group Dangs:
Enter Your 
Road/Street/Post Office</t>
        </r>
      </text>
    </comment>
    <comment ref="H11" authorId="1">
      <text>
        <r>
          <rPr>
            <b/>
            <sz val="10"/>
            <color indexed="81"/>
            <rFont val="Tahoma"/>
            <family val="2"/>
          </rPr>
          <t>Cyber Group Dangs:
Enter Your 
Area / Locality</t>
        </r>
      </text>
    </comment>
    <comment ref="H12" authorId="1">
      <text>
        <r>
          <rPr>
            <b/>
            <sz val="10"/>
            <color indexed="81"/>
            <rFont val="Tahoma"/>
            <family val="2"/>
          </rPr>
          <t>Cyber Group Dangs:
Enter Your 
Town/City/District</t>
        </r>
      </text>
    </comment>
    <comment ref="H13" authorId="1">
      <text>
        <r>
          <rPr>
            <b/>
            <sz val="10"/>
            <color indexed="81"/>
            <rFont val="Tahoma"/>
            <family val="2"/>
          </rPr>
          <t>Cyber Group Dangs:
Enter Your  State</t>
        </r>
      </text>
    </comment>
    <comment ref="H14" authorId="1">
      <text>
        <r>
          <rPr>
            <b/>
            <sz val="10"/>
            <color indexed="81"/>
            <rFont val="Tahoma"/>
            <family val="2"/>
          </rPr>
          <t>Cyber Group Dangs:
Enter Your 
Pin Code No</t>
        </r>
      </text>
    </comment>
    <comment ref="H15" authorId="0">
      <text>
        <r>
          <rPr>
            <b/>
            <sz val="8"/>
            <color indexed="81"/>
            <rFont val="Tahoma"/>
            <family val="2"/>
          </rPr>
          <t>Cyber Group Dangs: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DATE FORMAT 
DD/MM/YYYY</t>
        </r>
      </text>
    </comment>
    <comment ref="H16" authorId="0">
      <text>
        <r>
          <rPr>
            <b/>
            <sz val="8"/>
            <color indexed="81"/>
            <rFont val="Tahoma"/>
            <family val="2"/>
          </rPr>
          <t>Cyber Group Dangs:
Enter Designation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Cyber Group Dangs:
Enter PAN NO Without Space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Cyber Group Dangs:
Enter TDS Circle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Cyber Group Dangs:
Enter Male or Female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0" authorId="0">
      <text>
        <r>
          <rPr>
            <b/>
            <sz val="8"/>
            <color indexed="81"/>
            <rFont val="Tahoma"/>
            <family val="2"/>
          </rPr>
          <t xml:space="preserve">Cyber Group Dangs:
Enter TAN No. :
</t>
        </r>
      </text>
    </comment>
    <comment ref="H21" authorId="0">
      <text>
        <r>
          <rPr>
            <b/>
            <sz val="8"/>
            <color indexed="81"/>
            <rFont val="Tahoma"/>
            <family val="2"/>
          </rPr>
          <t>Cyber Group Dangs:
Enter TDS Circle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>
      <text>
        <r>
          <rPr>
            <b/>
            <sz val="8"/>
            <color indexed="81"/>
            <rFont val="Tahoma"/>
            <family val="2"/>
          </rPr>
          <t xml:space="preserve">Cyber Group Dangs:
Enter Name of Deptt/Office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>
      <text>
        <r>
          <rPr>
            <b/>
            <sz val="8"/>
            <color indexed="81"/>
            <rFont val="Tahoma"/>
            <family val="2"/>
          </rPr>
          <t xml:space="preserve">Cyber Group Dangs:
Enter Design. of Drawing Officer 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>
      <text>
        <r>
          <rPr>
            <b/>
            <sz val="8"/>
            <color indexed="81"/>
            <rFont val="Tahoma"/>
            <family val="2"/>
          </rPr>
          <t xml:space="preserve">Cyber Group Dangs:
Enter Deptt's Name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2">
      <text>
        <r>
          <rPr>
            <b/>
            <sz val="8"/>
            <color indexed="81"/>
            <rFont val="Tahoma"/>
            <family val="2"/>
          </rPr>
          <t xml:space="preserve">Cyber Group Dangs:
Enter Place
</t>
        </r>
      </text>
    </comment>
    <comment ref="H26" authorId="2">
      <text>
        <r>
          <rPr>
            <b/>
            <sz val="8"/>
            <color indexed="81"/>
            <rFont val="Tahoma"/>
            <family val="2"/>
          </rPr>
          <t xml:space="preserve">Cyber Group Dangs:
Enter Drawing Office Full Name 
</t>
        </r>
      </text>
    </comment>
    <comment ref="H27" authorId="2">
      <text>
        <r>
          <rPr>
            <b/>
            <sz val="8"/>
            <color indexed="81"/>
            <rFont val="Tahoma"/>
            <family val="2"/>
          </rPr>
          <t xml:space="preserve">Cyber Group Dangs:
Enter Drawing Office Father  Name </t>
        </r>
      </text>
    </comment>
    <comment ref="H29" authorId="2">
      <text>
        <r>
          <rPr>
            <b/>
            <sz val="8"/>
            <color indexed="81"/>
            <rFont val="Tahoma"/>
            <family val="2"/>
          </rPr>
          <t xml:space="preserve">Cyber Group Dangs:
Enter Your Bank Name for Refend tax Amount
</t>
        </r>
      </text>
    </comment>
    <comment ref="H30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</commentList>
</comments>
</file>

<file path=xl/comments2.xml><?xml version="1.0" encoding="utf-8"?>
<comments xmlns="http://schemas.openxmlformats.org/spreadsheetml/2006/main">
  <authors>
    <author>ANIDP</author>
  </authors>
  <commentList>
    <comment ref="D85" authorId="0">
      <text>
        <r>
          <rPr>
            <b/>
            <sz val="8"/>
            <color indexed="81"/>
            <rFont val="Tahoma"/>
            <family val="2"/>
          </rPr>
          <t>Cyber Group Dangs:
Fill Manully Like 
Bond / Debencher</t>
        </r>
      </text>
    </comment>
    <comment ref="D86" authorId="0">
      <text>
        <r>
          <rPr>
            <b/>
            <sz val="8"/>
            <color indexed="81"/>
            <rFont val="Tahoma"/>
            <family val="2"/>
          </rPr>
          <t>Cyber Group Dangs:
Fill Manully Like 
Bond / Debencher</t>
        </r>
      </text>
    </comment>
  </commentList>
</comments>
</file>

<file path=xl/comments3.xml><?xml version="1.0" encoding="utf-8"?>
<comments xmlns="http://schemas.openxmlformats.org/spreadsheetml/2006/main">
  <authors>
    <author>PREDP</author>
  </authors>
  <commentList>
    <comment ref="R94" authorId="0">
      <text>
        <r>
          <rPr>
            <b/>
            <sz val="10"/>
            <color indexed="81"/>
            <rFont val="Tahoma"/>
            <family val="2"/>
          </rPr>
          <t>Cyber Group Dangs:
Please fill Manually
For Primary Teacher Under Taluka Panchayat</t>
        </r>
      </text>
    </comment>
    <comment ref="R95" authorId="0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  <comment ref="R96" authorId="0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</commentList>
</comments>
</file>

<file path=xl/comments4.xml><?xml version="1.0" encoding="utf-8"?>
<comments xmlns="http://schemas.openxmlformats.org/spreadsheetml/2006/main">
  <authors>
    <author>Kirit Patel</author>
    <author>ACODP</author>
  </authors>
  <commentList>
    <comment ref="K25" authorId="0">
      <text>
        <r>
          <rPr>
            <b/>
            <sz val="10"/>
            <color indexed="81"/>
            <rFont val="Tahoma"/>
            <family val="2"/>
          </rPr>
          <t xml:space="preserve">CYBER GROUP DANGS : 
Please Fill Manually
</t>
        </r>
      </text>
    </comment>
    <comment ref="K26" authorId="0">
      <text>
        <r>
          <rPr>
            <b/>
            <sz val="10"/>
            <color indexed="81"/>
            <rFont val="Tahoma"/>
            <family val="2"/>
          </rPr>
          <t xml:space="preserve">CYBER GROUP DANGS : 
Please Fill Manually
</t>
        </r>
      </text>
    </comment>
    <comment ref="K27" authorId="0">
      <text>
        <r>
          <rPr>
            <b/>
            <sz val="10"/>
            <color indexed="81"/>
            <rFont val="Tahoma"/>
            <family val="2"/>
          </rPr>
          <t xml:space="preserve">CYBER GROUP DANGS : 
Please Fill Manually
</t>
        </r>
      </text>
    </comment>
    <comment ref="K28" authorId="0">
      <text>
        <r>
          <rPr>
            <b/>
            <sz val="10"/>
            <color indexed="81"/>
            <rFont val="Tahoma"/>
            <family val="2"/>
          </rPr>
          <t xml:space="preserve">CYBER GROUP DANGS : 
Please Fill Manually
</t>
        </r>
      </text>
    </comment>
    <comment ref="U38" authorId="1">
      <text>
        <r>
          <rPr>
            <b/>
            <sz val="8"/>
            <color indexed="81"/>
            <rFont val="Tahoma"/>
            <family val="2"/>
          </rPr>
          <t xml:space="preserve">CYBER GROUP DANGS : 
Please Fill Manually
</t>
        </r>
      </text>
    </comment>
    <comment ref="U40" authorId="1">
      <text>
        <r>
          <rPr>
            <b/>
            <sz val="8"/>
            <color indexed="81"/>
            <rFont val="Tahoma"/>
            <family val="2"/>
          </rPr>
          <t>CYBER GROUP DANGS : 
Please Fill Manually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48" authorId="1">
      <text>
        <r>
          <rPr>
            <b/>
            <sz val="8"/>
            <color indexed="81"/>
            <rFont val="Tahoma"/>
            <family val="2"/>
          </rPr>
          <t>CYBER GROUP DANGS : 
Please Fill Manually</t>
        </r>
      </text>
    </comment>
    <comment ref="U59" authorId="1">
      <text>
        <r>
          <rPr>
            <b/>
            <sz val="8"/>
            <color indexed="81"/>
            <rFont val="Tahoma"/>
            <family val="2"/>
          </rPr>
          <t>CYBER GROUP DANGS : 
Please Fill Manually</t>
        </r>
      </text>
    </comment>
    <comment ref="U61" authorId="1">
      <text>
        <r>
          <rPr>
            <b/>
            <sz val="8"/>
            <color indexed="81"/>
            <rFont val="Tahoma"/>
            <family val="2"/>
          </rPr>
          <t>CYBER GROUP DANGS : 
Please Fill Manually</t>
        </r>
      </text>
    </comment>
    <comment ref="S65" authorId="1">
      <text>
        <r>
          <rPr>
            <b/>
            <sz val="8"/>
            <color indexed="81"/>
            <rFont val="Tahoma"/>
            <family val="2"/>
          </rPr>
          <t>CYBER GROUP DANGS : 
Please Fill Manually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66" authorId="1">
      <text>
        <r>
          <rPr>
            <b/>
            <sz val="8"/>
            <color indexed="81"/>
            <rFont val="Tahoma"/>
            <family val="2"/>
          </rPr>
          <t>CYBER GROUP DANGS : 
Please Fill Manually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ACODP</author>
  </authors>
  <commentList>
    <comment ref="M76" authorId="0">
      <text>
        <r>
          <rPr>
            <b/>
            <sz val="14"/>
            <color indexed="81"/>
            <rFont val="Tahoma"/>
            <family val="2"/>
          </rPr>
          <t>CYBER GROUP DANGS : 
Please Fill Manually</t>
        </r>
      </text>
    </comment>
    <comment ref="C77" authorId="0">
      <text>
        <r>
          <rPr>
            <b/>
            <sz val="12"/>
            <color indexed="81"/>
            <rFont val="Tahoma"/>
            <family val="2"/>
          </rPr>
          <t>CYBER GROUP DANGS : 
Please Fill Manually</t>
        </r>
      </text>
    </comment>
    <comment ref="F83" authorId="0">
      <text>
        <r>
          <rPr>
            <b/>
            <sz val="14"/>
            <color indexed="81"/>
            <rFont val="Tahoma"/>
            <family val="2"/>
          </rPr>
          <t>CYBER GROUP DANGS : 
Please Fill Manually</t>
        </r>
      </text>
    </comment>
  </commentList>
</comments>
</file>

<file path=xl/comments6.xml><?xml version="1.0" encoding="utf-8"?>
<comments xmlns="http://schemas.openxmlformats.org/spreadsheetml/2006/main">
  <authors>
    <author>PREDP</author>
  </authors>
  <commentList>
    <comment ref="Q24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25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J27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J28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J29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1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2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3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4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5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6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37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41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42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  <comment ref="Q43" authorId="0">
      <text>
        <r>
          <rPr>
            <b/>
            <sz val="10"/>
            <color indexed="81"/>
            <rFont val="Tahoma"/>
            <family val="2"/>
          </rPr>
          <t xml:space="preserve">Cyber Group Dangs: 
Please Fill Manually
</t>
        </r>
      </text>
    </comment>
  </commentList>
</comments>
</file>

<file path=xl/comments7.xml><?xml version="1.0" encoding="utf-8"?>
<comments xmlns="http://schemas.openxmlformats.org/spreadsheetml/2006/main">
  <authors>
    <author>ACODP</author>
  </authors>
  <commentList>
    <comment ref="K24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4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N24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70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74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76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F86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F88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92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94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96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  <comment ref="AQ129" authorId="0">
      <text>
        <r>
          <rPr>
            <b/>
            <sz val="8"/>
            <color indexed="81"/>
            <rFont val="Tahoma"/>
            <family val="2"/>
          </rPr>
          <t xml:space="preserve">Cyber Group Dangs: 
Please Fill Manually
</t>
        </r>
      </text>
    </comment>
  </commentList>
</comments>
</file>

<file path=xl/comments8.xml><?xml version="1.0" encoding="utf-8"?>
<comments xmlns="http://schemas.openxmlformats.org/spreadsheetml/2006/main">
  <authors>
    <author>PREDP</author>
  </authors>
  <commentList>
    <comment ref="R90" authorId="0">
      <text>
        <r>
          <rPr>
            <b/>
            <sz val="10"/>
            <color indexed="81"/>
            <rFont val="Tahoma"/>
            <family val="2"/>
          </rPr>
          <t>Cyber Group Dangs:
Please fill Manually
For Primary Teacher Under Taluka Panchayat</t>
        </r>
      </text>
    </comment>
    <comment ref="R91" authorId="0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  <comment ref="R92" authorId="0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</commentList>
</comments>
</file>

<file path=xl/sharedStrings.xml><?xml version="1.0" encoding="utf-8"?>
<sst xmlns="http://schemas.openxmlformats.org/spreadsheetml/2006/main" count="1364" uniqueCount="897">
  <si>
    <t>4TH QUARTER</t>
  </si>
  <si>
    <t>94263 72895</t>
  </si>
  <si>
    <t>Leena Malani</t>
  </si>
  <si>
    <t>ACFPP3047F</t>
  </si>
  <si>
    <t>A D H A DP DANGS</t>
  </si>
  <si>
    <t>RAYUBHAI MAHLA</t>
  </si>
  <si>
    <t>Med. claim u/s 80-d [Max. Rs. 15,000/-]</t>
  </si>
  <si>
    <t>DEVENDRABHAI RAYUBHAI MAHLA</t>
  </si>
  <si>
    <t>G_Total</t>
  </si>
  <si>
    <t>Pay DIFF.</t>
  </si>
  <si>
    <t>L.I.C</t>
  </si>
  <si>
    <t>C.T.D / PLI</t>
  </si>
  <si>
    <t>Before preparing Income Tax Calculation Memo, Please fill up first, "First Information" &amp; then "Details Salary" by doing this all forms will be prepared automatically</t>
  </si>
  <si>
    <r>
      <t xml:space="preserve">First make a file by Save As a Employee's Name whose data is you are going to be fill up &amp; then please fill up only those cells whose colour is </t>
    </r>
    <r>
      <rPr>
        <b/>
        <sz val="9"/>
        <color indexed="12"/>
        <rFont val="Bookman Old Style"/>
        <family val="1"/>
      </rPr>
      <t>blue</t>
    </r>
    <r>
      <rPr>
        <b/>
        <sz val="9"/>
        <color indexed="13"/>
        <rFont val="Bookman Old Style"/>
        <family val="1"/>
      </rPr>
      <t xml:space="preserve"> or </t>
    </r>
    <r>
      <rPr>
        <b/>
        <sz val="9"/>
        <color indexed="12"/>
        <rFont val="Bookman Old Style"/>
        <family val="1"/>
      </rPr>
      <t>blue '  0</t>
    </r>
    <r>
      <rPr>
        <b/>
        <sz val="9"/>
        <color indexed="13"/>
        <rFont val="Bookman Old Style"/>
        <family val="1"/>
      </rPr>
      <t xml:space="preserve"> ' in Fist Information &amp; Detail Salary by making different files of employees will be helpful for Form No. 16 &amp; Form No. Naya Saral as future reference.</t>
    </r>
  </si>
  <si>
    <t>Click here for fill up FIRST INFORMATION</t>
  </si>
  <si>
    <r>
      <t xml:space="preserve">Click here for fill up </t>
    </r>
    <r>
      <rPr>
        <b/>
        <sz val="10"/>
        <color indexed="10"/>
        <rFont val="Bookman Old Style"/>
        <family val="1"/>
      </rPr>
      <t>SALARY</t>
    </r>
    <r>
      <rPr>
        <b/>
        <sz val="9"/>
        <color indexed="13"/>
        <rFont val="Bookman Old Style"/>
        <family val="1"/>
      </rPr>
      <t xml:space="preserve"> VIEW AND PRINT</t>
    </r>
  </si>
  <si>
    <t xml:space="preserve"> Proposed Calculation</t>
  </si>
  <si>
    <t>All information only in BLUE colour is necessary to fill up</t>
  </si>
  <si>
    <t>Nandanvan Apartment Part II</t>
  </si>
  <si>
    <t>U/s 80E</t>
  </si>
  <si>
    <t xml:space="preserve"> </t>
  </si>
  <si>
    <t>All information only in blue color is necessary to fill up</t>
  </si>
  <si>
    <t>Honorarium</t>
  </si>
  <si>
    <t>Other Sources [ if any ]</t>
  </si>
  <si>
    <t>Medical Treatment  Charge</t>
  </si>
  <si>
    <t>Education Loan &amp; It's Interest</t>
  </si>
  <si>
    <t>Tuition Frees [For the purpose of full-time education of any two children of the employee.]</t>
  </si>
  <si>
    <t>Transfer voucher challan Identification No.</t>
  </si>
  <si>
    <r>
      <t>Please fill Manually For Primary Teacher Under Taluka Panchayat</t>
    </r>
    <r>
      <rPr>
        <b/>
        <sz val="11"/>
        <color indexed="12"/>
        <rFont val="Bookman Old Style"/>
        <family val="1"/>
      </rPr>
      <t xml:space="preserve"> only in BLUE colour</t>
    </r>
  </si>
  <si>
    <t>Residential Address :</t>
  </si>
  <si>
    <t>Gross Salary Income (Statement enclose] PAY+DA+D.PAY+HRA+CLA+MA+TA and Other Allowance</t>
  </si>
  <si>
    <t>Less : Deduction Admissible</t>
  </si>
  <si>
    <t>Deduction : Under Chapter VI-A</t>
  </si>
  <si>
    <t>Person with Disability  U/S 80-U (Max. Rs. 50,000)</t>
  </si>
  <si>
    <t>Gross Total Income ( 5 - 7 )</t>
  </si>
  <si>
    <t>Education Expenses [ Tuition Frees Only] [up to 2 children]</t>
  </si>
  <si>
    <t>Investment Share/Debenture in infrast. Power &amp; communication Co Safety Bonds ICICI and IDBI Bonds</t>
  </si>
  <si>
    <t>Net Taxable Total Income rounded to the nearest Multiple of ten Rupees</t>
  </si>
  <si>
    <t>Income Tax Payable on Total Income Calculation of Income Tax on</t>
  </si>
  <si>
    <t xml:space="preserve">Income Tax up to </t>
  </si>
  <si>
    <t>Surcharge thereon if Total Income is above Rs 10,00,000 [Sr.No. 13]</t>
  </si>
  <si>
    <t>kdkj</t>
  </si>
  <si>
    <r>
      <t xml:space="preserve">Fill up </t>
    </r>
    <r>
      <rPr>
        <b/>
        <sz val="11"/>
        <color indexed="12"/>
        <rFont val="Bookman Old Style"/>
        <family val="1"/>
      </rPr>
      <t xml:space="preserve">Employer, PAN No. , TAN </t>
    </r>
    <r>
      <rPr>
        <b/>
        <sz val="11"/>
        <color indexed="10"/>
        <rFont val="Bookman Old Style"/>
        <family val="1"/>
      </rPr>
      <t xml:space="preserve">AND </t>
    </r>
    <r>
      <rPr>
        <b/>
        <sz val="11"/>
        <color indexed="12"/>
        <rFont val="Bookman Old Style"/>
        <family val="1"/>
      </rPr>
      <t>Blue</t>
    </r>
    <r>
      <rPr>
        <b/>
        <sz val="11"/>
        <color indexed="10"/>
        <rFont val="Bookman Old Style"/>
        <family val="1"/>
      </rPr>
      <t xml:space="preserve"> Colur</t>
    </r>
  </si>
  <si>
    <t>Fill up Blue Colur</t>
  </si>
  <si>
    <t>Fill up Sr. No.   9[F[, [G], [H]</t>
  </si>
  <si>
    <t>COMMUTATION OF INCOME
AND TAX THEREON</t>
  </si>
  <si>
    <t>Total Fringe benefit tax liability</t>
  </si>
  <si>
    <t>Tax Payable on 'Aggregate Income'</t>
  </si>
  <si>
    <t>Total Tax, Surcharge &amp; Education Cess and H S Edu. Cess Payable (9a+9b+9c)</t>
  </si>
  <si>
    <t>Relief under Section 89</t>
  </si>
  <si>
    <t>Details of Tax Deducted at Source on Interest [As per From 16  issued by Deductor (s)]</t>
  </si>
  <si>
    <t>Tax Deduction Account Number (TAN) of the Employer</t>
  </si>
  <si>
    <t>Tax Payable / Refundable [ 16 - 18 ]</t>
  </si>
  <si>
    <t>Details of Tax Deducted at Source on Interest [As per From 16 A issued by Deductor (s)]</t>
  </si>
  <si>
    <t>Tax Deduction Accent Number (TAN) of the Deductor</t>
  </si>
  <si>
    <r>
      <t xml:space="preserve">Please fill Manually </t>
    </r>
    <r>
      <rPr>
        <b/>
        <sz val="11"/>
        <color indexed="12"/>
        <rFont val="Bookman Old Style"/>
        <family val="1"/>
      </rPr>
      <t xml:space="preserve"> only in BLUE colour</t>
    </r>
  </si>
  <si>
    <t>Assessment
Year</t>
  </si>
  <si>
    <t>Complete Address With City &amp; State</t>
  </si>
  <si>
    <t>M</t>
  </si>
  <si>
    <t>Y</t>
  </si>
  <si>
    <t>Education Expenses [ Tuition Frees Only] [upto 2 children]</t>
  </si>
  <si>
    <t>Education Cess  3% on Payable Income Tax Amount</t>
  </si>
  <si>
    <t>State Bank of India</t>
  </si>
  <si>
    <t>in respect of income chargeable to Income-tax for the previous year relevant to the Assessment Year 2008 - 09.</t>
  </si>
  <si>
    <t>Ahwa or Gandhingar</t>
  </si>
  <si>
    <t>V.No. Date</t>
  </si>
  <si>
    <r>
      <t xml:space="preserve">Fill up Pa Register </t>
    </r>
    <r>
      <rPr>
        <b/>
        <sz val="12"/>
        <color indexed="10"/>
        <rFont val="Bookman Old Style"/>
        <family val="1"/>
      </rPr>
      <t>Optional</t>
    </r>
  </si>
  <si>
    <t>Click here for Back to Salary Deails</t>
  </si>
  <si>
    <t>U/S 80-D</t>
  </si>
  <si>
    <t>Mediclame Paid by Cheque Only</t>
  </si>
  <si>
    <t>Mac. Rs. 15000</t>
  </si>
  <si>
    <t>Mac. Rs. 75000</t>
  </si>
  <si>
    <t>U/S 80-DB</t>
  </si>
  <si>
    <t>Mac. Rs. 40000</t>
  </si>
  <si>
    <t>Mac. 100%</t>
  </si>
  <si>
    <t>Total Tax Payable [ 13+14+15 ]</t>
  </si>
  <si>
    <t>section 80QQB</t>
  </si>
  <si>
    <t>section 80RRB</t>
  </si>
  <si>
    <t>14</t>
  </si>
  <si>
    <t>I.</t>
  </si>
  <si>
    <t>Under section 88 Gross Amount [ease specify]</t>
  </si>
  <si>
    <t>II.</t>
  </si>
  <si>
    <t>Under section 88B</t>
  </si>
  <si>
    <t>Under section 88C</t>
  </si>
  <si>
    <t>Aggregate of tax rebates at 13 above [ I [0] + II [a] + II [b]</t>
  </si>
  <si>
    <t xml:space="preserve">Tax payable on total income [12 - 14] and </t>
  </si>
  <si>
    <t>Conti.. Page no. 3</t>
  </si>
  <si>
    <t>Page No. 2</t>
  </si>
  <si>
    <t xml:space="preserve">Prepared by Cyber Group Dangs </t>
  </si>
  <si>
    <t>H.R.A.</t>
  </si>
  <si>
    <t>Only in blue color is necessary to fillup</t>
  </si>
  <si>
    <t>DANG.ALLO / C.L.A.</t>
  </si>
  <si>
    <t>Rebate Under Chapter VIII  [Under section 88C]</t>
  </si>
  <si>
    <t>NPA</t>
  </si>
  <si>
    <t>Government of India</t>
  </si>
  <si>
    <t>INCOME-TAX DEPARTMENT</t>
  </si>
  <si>
    <t>ACKNOWLEDGEMENT</t>
  </si>
  <si>
    <t xml:space="preserve">   Received with thanks from</t>
  </si>
  <si>
    <t>Flat/Door/Block No.</t>
  </si>
  <si>
    <t>Area /Locality</t>
  </si>
  <si>
    <t>Gross Total income</t>
  </si>
  <si>
    <t>Deductions under Chapter - VI-A</t>
  </si>
  <si>
    <t>Total Income</t>
  </si>
  <si>
    <t>Net tax payable</t>
  </si>
  <si>
    <t>Interest payable</t>
  </si>
  <si>
    <t>Total tax and interest payable</t>
  </si>
  <si>
    <t>Taxes paid</t>
  </si>
  <si>
    <t>advance Tax</t>
  </si>
  <si>
    <t>7a</t>
  </si>
  <si>
    <t>Calculation_Prapose</t>
  </si>
  <si>
    <t>TDS</t>
  </si>
  <si>
    <t>7b</t>
  </si>
  <si>
    <t>TCS</t>
  </si>
  <si>
    <t>7c</t>
  </si>
  <si>
    <t>self assessment Tax</t>
  </si>
  <si>
    <t>7d</t>
  </si>
  <si>
    <t>Total Taxes Paid (7a + 7b +7c + 7d)</t>
  </si>
  <si>
    <t>7e</t>
  </si>
  <si>
    <t>Tax Payable (6 - 7d)</t>
  </si>
  <si>
    <t>Refund (7e - 6)</t>
  </si>
  <si>
    <t>COMPUTATION OF FRINGE 
BENEFITS AND TAX THEREON</t>
  </si>
  <si>
    <t>Value of fringe Benefits</t>
  </si>
  <si>
    <t>Total interest payable</t>
  </si>
  <si>
    <t>Total Taxes Paid (14a + 14b)</t>
  </si>
  <si>
    <t>14c</t>
  </si>
  <si>
    <t>Tax Payable (13 - 14c)</t>
  </si>
  <si>
    <t>Refund (14c - 13)</t>
  </si>
  <si>
    <t>Receipt No.</t>
  </si>
  <si>
    <t>Seal and Signature of receiving official</t>
  </si>
  <si>
    <t>Information only in blue color is necessary to fillup</t>
  </si>
  <si>
    <t>A / 82</t>
  </si>
  <si>
    <t>Jodhapurgram Road</t>
  </si>
  <si>
    <t>Ambavadi</t>
  </si>
  <si>
    <r>
      <t xml:space="preserve">   return of income and/or return of fringe benefits in Form No.</t>
    </r>
    <r>
      <rPr>
        <b/>
        <sz val="10"/>
        <rFont val="Bookman Old Style"/>
        <family val="1"/>
      </rPr>
      <t xml:space="preserve"> ITR </t>
    </r>
    <r>
      <rPr>
        <sz val="10"/>
        <rFont val="Bookman Old Style"/>
        <family val="1"/>
      </rPr>
      <t xml:space="preserve">- </t>
    </r>
    <r>
      <rPr>
        <b/>
        <sz val="10"/>
        <rFont val="Bookman Old Style"/>
        <family val="1"/>
      </rPr>
      <t>I</t>
    </r>
    <r>
      <rPr>
        <sz val="10"/>
        <rFont val="Bookman Old Style"/>
        <family val="1"/>
      </rPr>
      <t xml:space="preserve">   for assessment year </t>
    </r>
  </si>
  <si>
    <t>having the following particulars.</t>
  </si>
  <si>
    <t>H. R. A.</t>
  </si>
  <si>
    <t>,</t>
  </si>
  <si>
    <r>
      <t xml:space="preserve">Click here to  VIEW AND PRINT </t>
    </r>
    <r>
      <rPr>
        <b/>
        <sz val="9"/>
        <color indexed="10"/>
        <rFont val="Arial"/>
        <family val="2"/>
      </rPr>
      <t>Form No. 16's</t>
    </r>
    <r>
      <rPr>
        <b/>
        <sz val="9"/>
        <color indexed="13"/>
        <rFont val="Arial"/>
        <family val="2"/>
      </rPr>
      <t xml:space="preserve"> 1st Page</t>
    </r>
  </si>
  <si>
    <r>
      <t xml:space="preserve">Click here to  VIEW AND PRINT </t>
    </r>
    <r>
      <rPr>
        <b/>
        <sz val="9"/>
        <color indexed="10"/>
        <rFont val="Arial"/>
        <family val="2"/>
      </rPr>
      <t>Form No. 16's</t>
    </r>
    <r>
      <rPr>
        <b/>
        <sz val="9"/>
        <color indexed="13"/>
        <rFont val="Arial"/>
        <family val="2"/>
      </rPr>
      <t xml:space="preserve"> 2nd Page</t>
    </r>
  </si>
  <si>
    <t>Other Any Tax to be deducted</t>
  </si>
  <si>
    <t>[For Individuals having Income from Salary / Pension / family pension) &amp; Interest]</t>
  </si>
  <si>
    <t>Total ( a to h )</t>
  </si>
  <si>
    <t>/</t>
  </si>
  <si>
    <t>Tax Paid up to November</t>
  </si>
  <si>
    <t>Tax to be deducted in December</t>
  </si>
  <si>
    <t>Tax to be deducted in January</t>
  </si>
  <si>
    <t>Tax to be deducted in February</t>
  </si>
  <si>
    <t>Add: Education Cess 2%  &amp; Secondary / Higheer Education Cess @ 1% on Payable Income Tax Amount</t>
  </si>
  <si>
    <t>Detail of investment made / to be made during financial year 2010-2011 which is classed as qualifying u/s 80 C Income Tax Act (Xerox Copy enclosed)</t>
  </si>
  <si>
    <t>U/S 80-DD</t>
  </si>
  <si>
    <t>Medical Treatment Charge</t>
  </si>
  <si>
    <t xml:space="preserve">Medical Treatment of Handicapped Dependents 
</t>
  </si>
  <si>
    <r>
      <t>Click here to  VIEW &amp; PRINT</t>
    </r>
    <r>
      <rPr>
        <b/>
        <sz val="12"/>
        <color indexed="13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Acknowledgement</t>
    </r>
  </si>
  <si>
    <t>Chetan Patil</t>
  </si>
  <si>
    <t>94268 63556</t>
  </si>
  <si>
    <t>D</t>
  </si>
  <si>
    <t>Self Assessment Income Tax Calculation Memo for the Accounting Year</t>
  </si>
  <si>
    <t>And Assessment Year</t>
  </si>
  <si>
    <t>STATEMENT SHOWING THE TOTAL SALARY DURING FINANCIAL YEAR</t>
  </si>
  <si>
    <t>Rs. 5,00,000 to Rs. 8,00,000</t>
  </si>
  <si>
    <t>Out of India Now Germany</t>
  </si>
  <si>
    <t>9300-34800(PB2) 4200</t>
  </si>
  <si>
    <t>D.P.PAY / Grade Pay</t>
  </si>
  <si>
    <t xml:space="preserve">GPF DA </t>
  </si>
  <si>
    <r>
      <t xml:space="preserve">If you have taken Loan, Pl. write amount of Interest else write </t>
    </r>
    <r>
      <rPr>
        <b/>
        <sz val="10"/>
        <color indexed="10"/>
        <rFont val="Bookman Old Style"/>
        <family val="1"/>
      </rPr>
      <t>0</t>
    </r>
  </si>
  <si>
    <r>
      <t xml:space="preserve">Have you drawn Loan for HBA before 1:4:1999? or after, </t>
    </r>
    <r>
      <rPr>
        <b/>
        <sz val="10"/>
        <color indexed="10"/>
        <rFont val="Bookman Old Style"/>
        <family val="1"/>
      </rPr>
      <t xml:space="preserve">Write year </t>
    </r>
  </si>
  <si>
    <t>Name     e.g.</t>
  </si>
  <si>
    <t>Full Name     e.g.</t>
  </si>
  <si>
    <t>Father's full Name     e.g.</t>
  </si>
  <si>
    <t>Date of Birth     e.g.</t>
  </si>
  <si>
    <t>Designation     e.g.</t>
  </si>
  <si>
    <t>Name of Deptt/Office     e.g.</t>
  </si>
  <si>
    <t>Design. of Drawing Officer Father Name   e.g.</t>
  </si>
  <si>
    <t xml:space="preserve">    Design. of Drawing Officer     e.g.</t>
  </si>
  <si>
    <t>Deptt's Name     e.g.</t>
  </si>
  <si>
    <t>Place :     e.g.</t>
  </si>
  <si>
    <t>Name of Bank   e.g.</t>
  </si>
  <si>
    <t>Acctt. No.   e.g.</t>
  </si>
  <si>
    <t>Flat/Door/Block No.     e.g.</t>
  </si>
  <si>
    <t>Name Of Premises/Building/Village     e.g.</t>
  </si>
  <si>
    <t>Road/Street/Post Office     e.g.</t>
  </si>
  <si>
    <t>Area /Locality     e.g.</t>
  </si>
  <si>
    <t>Town/City/District     e.g.</t>
  </si>
  <si>
    <t>State     e.g.</t>
  </si>
  <si>
    <t>Pin code     e.g.</t>
  </si>
  <si>
    <t>Pan No.      e.g.</t>
  </si>
  <si>
    <t>TDS Circle:     e.g.</t>
  </si>
  <si>
    <t>TAN No.     e.g.</t>
  </si>
  <si>
    <r>
      <t xml:space="preserve">Click here to  VIEW AND PRINT </t>
    </r>
    <r>
      <rPr>
        <b/>
        <sz val="9"/>
        <color indexed="10"/>
        <rFont val="Arial"/>
        <family val="2"/>
      </rPr>
      <t xml:space="preserve">ITR-2 </t>
    </r>
  </si>
  <si>
    <t>Surcharge(on tax computed at S.No. 12) Rs.</t>
  </si>
  <si>
    <t xml:space="preserve"> Education Cess @ 2% on (tax at S.No.12 )</t>
  </si>
  <si>
    <t xml:space="preserve"> Secondary and Higher Education Cess @ 1% on (tax at S.No.12 )</t>
  </si>
  <si>
    <t>Rs. 1,60,001 to Rs. 5,00,000</t>
  </si>
  <si>
    <t>Above Rs. 8,00,000</t>
  </si>
  <si>
    <t>Rs. 1,90,001 to Rs. 5,00,000</t>
  </si>
  <si>
    <t>Rs. 5,00,001 to Rs. 8,00,000</t>
  </si>
  <si>
    <t>Other Deduction</t>
  </si>
  <si>
    <t xml:space="preserve">Page set 8.00 x 13.50 Size ( Portrait ) for Print </t>
  </si>
  <si>
    <t>Page set 8.00 x 13.50 Size ( Portrait ) for Print</t>
  </si>
  <si>
    <t>Page set 8.00 x 13.50 Size ( Landscape ) for Print</t>
  </si>
  <si>
    <t>Page set 8.00 x 13.50 Size  ( Portrait ) for Print</t>
  </si>
  <si>
    <t>Rs. 1,60,000</t>
  </si>
  <si>
    <t>Rs. 1,90,000</t>
  </si>
  <si>
    <t>1</t>
  </si>
  <si>
    <t>Name :</t>
  </si>
  <si>
    <t>Less House rent allowance exempt U/s 10[13A]</t>
  </si>
  <si>
    <t>[a]</t>
  </si>
  <si>
    <t>[b]</t>
  </si>
  <si>
    <t>[c]</t>
  </si>
  <si>
    <t>Nil</t>
  </si>
  <si>
    <t>LIC</t>
  </si>
  <si>
    <t>Name</t>
  </si>
  <si>
    <t>Place :</t>
  </si>
  <si>
    <t>Date :</t>
  </si>
  <si>
    <t>Amount</t>
  </si>
  <si>
    <t>Date</t>
  </si>
  <si>
    <t>[ii]</t>
  </si>
  <si>
    <t>1.</t>
  </si>
  <si>
    <t>3.</t>
  </si>
  <si>
    <t>4.</t>
  </si>
  <si>
    <t>5.</t>
  </si>
  <si>
    <t>6.</t>
  </si>
  <si>
    <t>8.</t>
  </si>
  <si>
    <t>9.</t>
  </si>
  <si>
    <t>10.</t>
  </si>
  <si>
    <t>11.</t>
  </si>
  <si>
    <t>12.</t>
  </si>
  <si>
    <t>16.</t>
  </si>
  <si>
    <t>17.</t>
  </si>
  <si>
    <t>Rs.</t>
  </si>
  <si>
    <t>Total</t>
  </si>
  <si>
    <t>[d]</t>
  </si>
  <si>
    <t>BACK</t>
  </si>
  <si>
    <t>Income calculation</t>
  </si>
  <si>
    <t>BACK2</t>
  </si>
  <si>
    <t>Assessment Year</t>
  </si>
  <si>
    <t>(b)</t>
  </si>
  <si>
    <t>(d)</t>
  </si>
  <si>
    <t>Signature</t>
  </si>
  <si>
    <t>Shri K J Patel</t>
  </si>
  <si>
    <t>DANGS DISTRICT PANCHAYAT, AHWA</t>
  </si>
  <si>
    <t>Dist.Primary Education Officer</t>
  </si>
  <si>
    <t>Valsad</t>
  </si>
  <si>
    <t>1190003164 or DJ / 29161</t>
  </si>
  <si>
    <t>Gross Salary</t>
  </si>
  <si>
    <t>2nd Child</t>
  </si>
  <si>
    <t>1st  Child</t>
  </si>
  <si>
    <t>I</t>
  </si>
  <si>
    <t>II</t>
  </si>
  <si>
    <t>III</t>
  </si>
  <si>
    <t>V</t>
  </si>
  <si>
    <t>Instructions</t>
  </si>
  <si>
    <t>Click here for Back to Main Menu</t>
  </si>
  <si>
    <t>Financial Year</t>
  </si>
  <si>
    <t>Make Your Computer System Date DD/MM/YYYY</t>
  </si>
  <si>
    <t>Full Name</t>
  </si>
  <si>
    <t>Designation</t>
  </si>
  <si>
    <t>For Stamp of Drawing Officer</t>
  </si>
  <si>
    <t>Details of Bank Account</t>
  </si>
  <si>
    <t>It's must to write a year if you have taken a loan  of HBA</t>
  </si>
  <si>
    <t>[a] actual amount paid House rent</t>
  </si>
  <si>
    <t>[b] 10% of Pay &amp; DA [Yearly]</t>
  </si>
  <si>
    <t>50% of salary [including D.A.]</t>
  </si>
  <si>
    <t>[a], [b], [c] &amp; [d] which ever is less</t>
  </si>
  <si>
    <t>[i]</t>
  </si>
  <si>
    <t>[e]</t>
  </si>
  <si>
    <t>[g]</t>
  </si>
  <si>
    <t>[h]</t>
  </si>
  <si>
    <t>[ See third proviso to rule 12(1)(b) and rule 31(1)(a)]</t>
  </si>
  <si>
    <t>(a)</t>
  </si>
  <si>
    <t>(c)</t>
  </si>
  <si>
    <t>Name and Address of the Employer</t>
  </si>
  <si>
    <t>Name and Designation of the Employee</t>
  </si>
  <si>
    <t>PAN/GIR No.</t>
  </si>
  <si>
    <t>Period</t>
  </si>
  <si>
    <t>From</t>
  </si>
  <si>
    <t>To</t>
  </si>
  <si>
    <t>DETAILS OF SALARY PAID AND ANY OTHER INCOME AND TAX DEDUCTED</t>
  </si>
  <si>
    <t>Salary as per provisions contained</t>
  </si>
  <si>
    <t>in section 17(1)</t>
  </si>
  <si>
    <t>Value of perquisites under section</t>
  </si>
  <si>
    <t>17(2) (as per Form No. 12BA,</t>
  </si>
  <si>
    <t>wherever applicable)</t>
  </si>
  <si>
    <t>17(3) (as per Form No. 12BA,</t>
  </si>
  <si>
    <t>2.</t>
  </si>
  <si>
    <t>Balance (1-2)</t>
  </si>
  <si>
    <t>Deductions under section 16.</t>
  </si>
  <si>
    <t>Standard deduction</t>
  </si>
  <si>
    <t>Tax on Employment</t>
  </si>
  <si>
    <t>Aggregate of 4 (a) to (c)</t>
  </si>
  <si>
    <t>Income chargeable under the head 'Salaries'</t>
  </si>
  <si>
    <t>7.</t>
  </si>
  <si>
    <t>Add. Any other Income reported by the employee</t>
  </si>
  <si>
    <t>Total of [a]+[b] above</t>
  </si>
  <si>
    <t>GROSS AMOUNT</t>
  </si>
  <si>
    <t>[f]</t>
  </si>
  <si>
    <t>15.</t>
  </si>
  <si>
    <t>18.</t>
  </si>
  <si>
    <t>Tax deducted at source under section 192[1]</t>
  </si>
  <si>
    <t>Tax paid by the employer on behalf of the</t>
  </si>
  <si>
    <t>employee under section 192[1A] on</t>
  </si>
  <si>
    <t>19.</t>
  </si>
  <si>
    <t>Tax payable / refundable  [ 17- 18 ]</t>
  </si>
  <si>
    <t>DETAILS OF TAX DEDUCTED AND DEPOSITED INTO CENTRAL GOVERNMENT ACCOUNT</t>
  </si>
  <si>
    <t xml:space="preserve">working in the capacity of </t>
  </si>
  <si>
    <t>and correct base on the books of account, documents and other available records.</t>
  </si>
  <si>
    <t xml:space="preserve">Signature of the person responsible </t>
  </si>
  <si>
    <t>for deduction of tax</t>
  </si>
  <si>
    <t>Receipt No</t>
  </si>
  <si>
    <t xml:space="preserve">Less : </t>
  </si>
  <si>
    <t>mrkiritpatel@gmail.com</t>
  </si>
  <si>
    <t xml:space="preserve">Less: Allowance to the extent exempt under </t>
  </si>
  <si>
    <t>section 10</t>
  </si>
  <si>
    <t>Tax on Total Income</t>
  </si>
  <si>
    <t>of</t>
  </si>
  <si>
    <t>Gross Total Income (6+7]</t>
  </si>
  <si>
    <t>Kiritchandra Jayantilal Patel</t>
  </si>
  <si>
    <t>Jayantilal Ratilal Patel</t>
  </si>
  <si>
    <t>0</t>
  </si>
  <si>
    <t>Male or Female ? .</t>
  </si>
  <si>
    <t>Dangs Dist.Pan. Education Comm., Ahwa</t>
  </si>
  <si>
    <t>Actual amount of HRA received [Yearly]</t>
  </si>
  <si>
    <t xml:space="preserve">Expenditure on rent in excess of 10@ of salary [including D.A.] as personal D.A. is including for retirement benefits </t>
  </si>
  <si>
    <t xml:space="preserve"> Please do First Setup the Page in which you want to take print out</t>
  </si>
  <si>
    <t>Profits in lieu of salary under section</t>
  </si>
  <si>
    <t>[Pl specify]</t>
  </si>
  <si>
    <t>Entertainment allowance</t>
  </si>
  <si>
    <t>Interest payable on loan U/s 24</t>
  </si>
  <si>
    <t>Deduction under Chapter VI-A</t>
  </si>
  <si>
    <t>perquisites under section 17[2]</t>
  </si>
  <si>
    <t>( designation) do hereby certify that a sum of Rupees</t>
  </si>
  <si>
    <t>[in words] has been deducted at source</t>
  </si>
  <si>
    <t>and paid to the credit of the Central Government. I further certify that the information given above is true</t>
  </si>
  <si>
    <t>DEDUCTIBLE AMOUNT</t>
  </si>
  <si>
    <t>Aggregate of deductible amounts under Chapter VI-A</t>
  </si>
  <si>
    <t>xxxx</t>
  </si>
  <si>
    <t>FORM NO. 16</t>
  </si>
  <si>
    <t>x x x x x x  x</t>
  </si>
  <si>
    <t>PAN NO.</t>
  </si>
  <si>
    <t>PSN NO.</t>
  </si>
  <si>
    <t>No.</t>
  </si>
  <si>
    <t>Particular</t>
  </si>
  <si>
    <t>Income</t>
  </si>
  <si>
    <t>Bonus</t>
  </si>
  <si>
    <t>Bank Interest</t>
  </si>
  <si>
    <t>NSC Interest</t>
  </si>
  <si>
    <t>House Rent Income</t>
  </si>
  <si>
    <t xml:space="preserve">Total [a] to [g] </t>
  </si>
  <si>
    <t>(1)</t>
  </si>
  <si>
    <t>Transportation Allowance U/S 10(14)</t>
  </si>
  <si>
    <t>(2)</t>
  </si>
  <si>
    <t>Professional Tax U/S 16(U)</t>
  </si>
  <si>
    <t>Balance [1-2]</t>
  </si>
  <si>
    <t>Less : HBA Interest U/S 24(1) (vi)</t>
  </si>
  <si>
    <t>Up to Rs. 30,000/- can taken before Dt.1/4/99</t>
  </si>
  <si>
    <t>Up to Rs. 1,50,000/- can taken after Dt.1/4/99</t>
  </si>
  <si>
    <t>Total Income (3-4)</t>
  </si>
  <si>
    <t>Gross</t>
  </si>
  <si>
    <t>Qualifying</t>
  </si>
  <si>
    <t>Jivan Suraksha premium u/s 80-ccc [Max.Rs.10,000]</t>
  </si>
  <si>
    <t>Donation U/S 80-G</t>
  </si>
  <si>
    <t>(e)</t>
  </si>
  <si>
    <t>Medical Treatment on Serious diseases  
U/S 80-DD B (Max. Rs. 40,000)</t>
  </si>
  <si>
    <t>(f)</t>
  </si>
  <si>
    <t>(g)</t>
  </si>
  <si>
    <t>Total ( a to g )</t>
  </si>
  <si>
    <t>Less : Deduction U/S 80 C [ Max. Rs. 1,00,000/-</t>
  </si>
  <si>
    <t>GPF Contribution</t>
  </si>
  <si>
    <t>Group Insurance Scheme / CGEIS</t>
  </si>
  <si>
    <t>Public Provident Fund [ PPF ]</t>
  </si>
  <si>
    <t>LIC Premium</t>
  </si>
  <si>
    <t>Deposit in 10 Year, 15 Years 
Account Under the Post Office Saving Band (CTD)</t>
  </si>
  <si>
    <t>NSC Purchase</t>
  </si>
  <si>
    <t>(h)</t>
  </si>
  <si>
    <t>NSC Interest re-invested</t>
  </si>
  <si>
    <t>(i)</t>
  </si>
  <si>
    <t>ULIP</t>
  </si>
  <si>
    <t>(j)</t>
  </si>
  <si>
    <t>(k)</t>
  </si>
  <si>
    <t>Investment in pension fund</t>
  </si>
  <si>
    <t>(l)</t>
  </si>
  <si>
    <t>HBA Repayment of Principal</t>
  </si>
  <si>
    <t>(m)</t>
  </si>
  <si>
    <t>(n)</t>
  </si>
  <si>
    <t>Others</t>
  </si>
  <si>
    <t>Total ( a to o ) Qua. Amt. Max. Rs. 1,00,000/-</t>
  </si>
  <si>
    <t>Net Taxable Total Income [ 8 - 10 ]</t>
  </si>
  <si>
    <t>Male Tax Payee</t>
  </si>
  <si>
    <t>Female Tax Payee</t>
  </si>
  <si>
    <t>Tax</t>
  </si>
  <si>
    <t>All information  fill up Here</t>
  </si>
  <si>
    <t>Month of Salary</t>
  </si>
  <si>
    <t>Total Tax</t>
  </si>
  <si>
    <t>Tax Payable / Refundable [ 15 - 17 ]</t>
  </si>
  <si>
    <t>Note : Please quote PAN No. Positively</t>
  </si>
  <si>
    <t>Deduction</t>
  </si>
  <si>
    <t>Tran. Allow.</t>
  </si>
  <si>
    <t>GPF</t>
  </si>
  <si>
    <t>Govt. Ins.</t>
  </si>
  <si>
    <t>P. T. A.</t>
  </si>
  <si>
    <t xml:space="preserve">PLI </t>
  </si>
  <si>
    <t>Income Tax</t>
  </si>
  <si>
    <t>Pay Diff.</t>
  </si>
  <si>
    <t>Charge Allow.</t>
  </si>
  <si>
    <t>Leave En.</t>
  </si>
  <si>
    <t>Sr No.</t>
  </si>
  <si>
    <t>Nature of Investment</t>
  </si>
  <si>
    <t>R. No.</t>
  </si>
  <si>
    <t>Details of Bank/post</t>
  </si>
  <si>
    <t>Washing All.</t>
  </si>
  <si>
    <t>Repay-ment of HBA</t>
  </si>
  <si>
    <t>Profes-sional Tax</t>
  </si>
  <si>
    <t>VI</t>
  </si>
  <si>
    <r>
      <t xml:space="preserve">Click here to  VIEW AND PRINT </t>
    </r>
    <r>
      <rPr>
        <b/>
        <sz val="9"/>
        <color indexed="10"/>
        <rFont val="Bookman Old Style"/>
        <family val="1"/>
      </rPr>
      <t>Income-Tax Calculation</t>
    </r>
    <r>
      <rPr>
        <b/>
        <sz val="9"/>
        <color indexed="13"/>
        <rFont val="Bookman Old Style"/>
        <family val="1"/>
      </rPr>
      <t xml:space="preserve"> Statement</t>
    </r>
  </si>
  <si>
    <t>PLI Premium</t>
  </si>
  <si>
    <t>xxxxxx</t>
  </si>
  <si>
    <r>
      <t xml:space="preserve">Place : </t>
    </r>
    <r>
      <rPr>
        <sz val="10"/>
        <color indexed="9"/>
        <rFont val="Bookman Old Style"/>
        <family val="1"/>
      </rPr>
      <t>.</t>
    </r>
  </si>
  <si>
    <r>
      <t xml:space="preserve">Date : </t>
    </r>
    <r>
      <rPr>
        <sz val="10"/>
        <color indexed="9"/>
        <rFont val="Bookman Old Style"/>
        <family val="1"/>
      </rPr>
      <t>.</t>
    </r>
  </si>
  <si>
    <t>Transportation Allow. U/s 10</t>
  </si>
  <si>
    <t>Deduction Less House rent allowance exempt U/s 10</t>
  </si>
  <si>
    <t>Deposit in 10 Year, 15 Years Account Under the Post Office Saving Band (CTD)</t>
  </si>
  <si>
    <t>2</t>
  </si>
  <si>
    <t>Rebate under Chapter VIII   Under Section 88</t>
  </si>
  <si>
    <r>
      <t xml:space="preserve">CHALLAN NO
ITNS
</t>
    </r>
    <r>
      <rPr>
        <b/>
        <sz val="14"/>
        <rFont val="Bookman Old Style"/>
        <family val="1"/>
      </rPr>
      <t>280</t>
    </r>
  </si>
  <si>
    <r>
      <t>Rs.</t>
    </r>
    <r>
      <rPr>
        <sz val="10"/>
        <rFont val="Bookman Old Style"/>
        <family val="1"/>
      </rPr>
      <t>(in words)</t>
    </r>
  </si>
  <si>
    <t>Challan-280</t>
  </si>
  <si>
    <t>Equity link Saving fund [ Max. Rs. 15,000/- ]</t>
  </si>
  <si>
    <t>Total Income [8-10]</t>
  </si>
  <si>
    <t>Conti.. Page no. 2</t>
  </si>
  <si>
    <t>(3)</t>
  </si>
  <si>
    <t>Actual amount of HRA received</t>
  </si>
  <si>
    <t>10% of salary [including D.A.]</t>
  </si>
  <si>
    <t>HRA Ded. Allowed</t>
  </si>
  <si>
    <t>Drawing Officer Name     e.g.</t>
  </si>
  <si>
    <t>Deduction Less House rent allowance exempt U/s 10[13A]</t>
  </si>
  <si>
    <t>PTA + Washing Allw.U/s 10[14][I] Vide rule 2BB[i] of Rules</t>
  </si>
  <si>
    <t>(4)</t>
  </si>
  <si>
    <t>(5)</t>
  </si>
  <si>
    <t>b</t>
  </si>
  <si>
    <t>c</t>
  </si>
  <si>
    <t>a</t>
  </si>
  <si>
    <t xml:space="preserve">DA Diff </t>
  </si>
  <si>
    <t>Male</t>
  </si>
  <si>
    <t>Medical Treatment of Handicapped Dependents 
U/S 80-DD (Max. Rs. 50,000)</t>
  </si>
  <si>
    <t>Senior Clerk</t>
  </si>
  <si>
    <t>Desi</t>
  </si>
  <si>
    <t>Pay Scale</t>
  </si>
  <si>
    <t>Inc_Date</t>
  </si>
  <si>
    <t xml:space="preserve">PAY </t>
  </si>
  <si>
    <t>F.P.</t>
  </si>
  <si>
    <t>DA.</t>
  </si>
  <si>
    <t>MEDICAL</t>
  </si>
  <si>
    <t>P.T.A.</t>
  </si>
  <si>
    <t>T.A.</t>
  </si>
  <si>
    <t>WASHING</t>
  </si>
  <si>
    <t>OTHER</t>
  </si>
  <si>
    <t>BONUS</t>
  </si>
  <si>
    <t>D.A.DIFF.</t>
  </si>
  <si>
    <t>TOTAL</t>
  </si>
  <si>
    <t>FESTIVL</t>
  </si>
  <si>
    <t xml:space="preserve">FOOD GRAIN </t>
  </si>
  <si>
    <t>MOTAR CYCLE ADV</t>
  </si>
  <si>
    <t>H.B.A.LOAN</t>
  </si>
  <si>
    <t>M.CYCLE INT</t>
  </si>
  <si>
    <t>H.B.A.INT</t>
  </si>
  <si>
    <t>SOCAYATI</t>
  </si>
  <si>
    <t>G.P.F.</t>
  </si>
  <si>
    <t>G.P.F.ADV</t>
  </si>
  <si>
    <t>PRO.TAX</t>
  </si>
  <si>
    <t>GROUP INSURANCE</t>
  </si>
  <si>
    <t>Net Pay</t>
  </si>
  <si>
    <t>PAN No. of the Deductor</t>
  </si>
  <si>
    <t>TAN No. of the Deductor</t>
  </si>
  <si>
    <t>Certificate Under section 203 of the Income-tax Act, 1961 for deducted at source</t>
  </si>
  <si>
    <r>
      <t xml:space="preserve">from income chargeable under the head " </t>
    </r>
    <r>
      <rPr>
        <b/>
        <sz val="11"/>
        <rFont val="Bookman Old Style"/>
        <family val="1"/>
      </rPr>
      <t>Salaries</t>
    </r>
    <r>
      <rPr>
        <sz val="11"/>
        <rFont val="Bookman Old Style"/>
        <family val="1"/>
      </rPr>
      <t xml:space="preserve"> "</t>
    </r>
  </si>
  <si>
    <t>Acknowledgement Nos. of all quarterly statement of TDS under sub-section [3] of section 200 as provided by TIN Facilitation Centre of NSDL web-site</t>
  </si>
  <si>
    <t>Quarter</t>
  </si>
  <si>
    <t>Acknowledgement No.</t>
  </si>
  <si>
    <t>Employee</t>
  </si>
  <si>
    <t>Tax payable [15 - 16]</t>
  </si>
  <si>
    <t>section 80 E</t>
  </si>
  <si>
    <t>section 80 G</t>
  </si>
  <si>
    <t>section 80 CCC</t>
  </si>
  <si>
    <t>section 80 CCD</t>
  </si>
  <si>
    <t>(B) other sections (80E, 80G etc.)</t>
  </si>
  <si>
    <t>S,NO</t>
  </si>
  <si>
    <t>Total Tax deposited Rs.</t>
  </si>
  <si>
    <t>BRS Code of Bank branch</t>
  </si>
  <si>
    <t>Date on which tax deposited (dd/mm/yy)</t>
  </si>
  <si>
    <t>TDS
 Rs.</t>
  </si>
  <si>
    <t>Surcharge
  Rs.</t>
  </si>
  <si>
    <t>Education 
Cess
 Rs.</t>
  </si>
  <si>
    <t>Cheque/DD No.(if any)</t>
  </si>
  <si>
    <r>
      <t xml:space="preserve">Indication of </t>
    </r>
    <r>
      <rPr>
        <b/>
        <sz val="12"/>
        <color indexed="12"/>
        <rFont val="Bookman Old Style"/>
        <family val="1"/>
      </rPr>
      <t xml:space="preserve">BLUE </t>
    </r>
    <r>
      <rPr>
        <b/>
        <sz val="12"/>
        <color indexed="10"/>
        <rFont val="Bookman Old Style"/>
        <family val="1"/>
      </rPr>
      <t>'</t>
    </r>
    <r>
      <rPr>
        <b/>
        <sz val="12"/>
        <color indexed="12"/>
        <rFont val="Bookman Old Style"/>
        <family val="1"/>
      </rPr>
      <t>0</t>
    </r>
    <r>
      <rPr>
        <b/>
        <sz val="12"/>
        <color indexed="10"/>
        <rFont val="Bookman Old Style"/>
        <family val="1"/>
      </rPr>
      <t>' should be fill by Employees which is related to NAYASARAL</t>
    </r>
  </si>
  <si>
    <t>INDIAN INCOME TAX RETURN</t>
  </si>
  <si>
    <t>( Please see Rule 12 of the Income-tax Rules, 1962)</t>
  </si>
  <si>
    <t>( Also see attached instruction )</t>
  </si>
  <si>
    <t>FROM</t>
  </si>
  <si>
    <t>ITR-1</t>
  </si>
  <si>
    <t>-</t>
  </si>
  <si>
    <t>PAN</t>
  </si>
  <si>
    <t>First Name</t>
  </si>
  <si>
    <t>Middle Name</t>
  </si>
  <si>
    <t>Last Name</t>
  </si>
  <si>
    <t>Flat/Door/Block No</t>
  </si>
  <si>
    <t>Name Of Premises/Building/Village</t>
  </si>
  <si>
    <t>Road/Street/Post Office</t>
  </si>
  <si>
    <t>Area / Locality</t>
  </si>
  <si>
    <t xml:space="preserve">Section 80 GG / Section 80 GGA </t>
  </si>
  <si>
    <t>Mac. 50%</t>
  </si>
  <si>
    <t>Mac. 40%</t>
  </si>
  <si>
    <t>Date of Birth [ DD/MM/YYYY]</t>
  </si>
  <si>
    <t>Town/City/District</t>
  </si>
  <si>
    <t>Pin code</t>
  </si>
  <si>
    <t>State</t>
  </si>
  <si>
    <t>Ahwa Dist. Dangs</t>
  </si>
  <si>
    <t>GUJARAT</t>
  </si>
  <si>
    <t>Email Address</t>
  </si>
  <si>
    <t>(STD Code)- Phone Number</t>
  </si>
  <si>
    <t>Employer Category(Tick)</t>
  </si>
  <si>
    <t>Govt</t>
  </si>
  <si>
    <t>PSU</t>
  </si>
  <si>
    <t>Other</t>
  </si>
  <si>
    <t>√</t>
  </si>
  <si>
    <t>Sex  (Tick)</t>
  </si>
  <si>
    <t>Female</t>
  </si>
  <si>
    <t>PERSONAL INFORMATION</t>
  </si>
  <si>
    <t>FILING STATUS</t>
  </si>
  <si>
    <t>Designation of Assessing Officer (Ward/Circle)</t>
  </si>
  <si>
    <t>Return filed under Section -</t>
  </si>
  <si>
    <t>[Please see instruction number-9(i)]</t>
  </si>
  <si>
    <t>Whether original or Revised return ?</t>
  </si>
  <si>
    <t>Original</t>
  </si>
  <si>
    <t>Revised</t>
  </si>
  <si>
    <t>If revise, enter Receipt No and Date of filing original</t>
  </si>
  <si>
    <t>return (DD/ MM/ YYYY )</t>
  </si>
  <si>
    <t>Residential Status</t>
  </si>
  <si>
    <t>Resident</t>
  </si>
  <si>
    <t xml:space="preserve">Non - Resident </t>
  </si>
  <si>
    <t>Resident but Not Ordinarily Resident</t>
  </si>
  <si>
    <t>Income chargeable under the Head 'Salaries'(Salary/Pension)</t>
  </si>
  <si>
    <t>(o)</t>
  </si>
  <si>
    <t>section 80 D + 80DD + 80DDB</t>
  </si>
  <si>
    <t>13</t>
  </si>
  <si>
    <t>Tax deposited Rs.</t>
  </si>
  <si>
    <t>Rs. ( 0000 )</t>
  </si>
  <si>
    <t>U/S 80-U</t>
  </si>
  <si>
    <t>U/S 80-G</t>
  </si>
  <si>
    <t>U/S 80-GG</t>
  </si>
  <si>
    <t>U/S 80-GGA</t>
  </si>
  <si>
    <t>U/S 80-GGGC</t>
  </si>
  <si>
    <t>Family pension</t>
  </si>
  <si>
    <t>Interest</t>
  </si>
  <si>
    <t>Gross Total Income ( 1 + 2c )</t>
  </si>
  <si>
    <t>Deductions under chapter VI A (Section)</t>
  </si>
  <si>
    <t>d</t>
  </si>
  <si>
    <t>80 C</t>
  </si>
  <si>
    <t>80 D</t>
  </si>
  <si>
    <t>80 DD</t>
  </si>
  <si>
    <t>80 DDB</t>
  </si>
  <si>
    <t>80 E</t>
  </si>
  <si>
    <t>80 G</t>
  </si>
  <si>
    <t>80 U</t>
  </si>
  <si>
    <t>80 GG</t>
  </si>
  <si>
    <t>80 GGA</t>
  </si>
  <si>
    <t>80 GGC</t>
  </si>
  <si>
    <t>e</t>
  </si>
  <si>
    <t>f</t>
  </si>
  <si>
    <t>g</t>
  </si>
  <si>
    <t>h</t>
  </si>
  <si>
    <t>i</t>
  </si>
  <si>
    <t>j</t>
  </si>
  <si>
    <t>k</t>
  </si>
  <si>
    <t>l</t>
  </si>
  <si>
    <t>97277 04013</t>
  </si>
  <si>
    <t>Specify Percentage for Proposed Calculation 2011-2012 e.g. 10 %</t>
  </si>
  <si>
    <t>Investment in Infrastructure Bond (80 CCF)</t>
  </si>
  <si>
    <t>Mac. Dec. Rs. 20000</t>
  </si>
  <si>
    <t>Donation U/S 80-G, 80-GG, 80-GGA or 80-GGC</t>
  </si>
  <si>
    <t>Jivan Suraksha premium u/s 80-ccc 
[Max. Rs. 10,000]</t>
  </si>
  <si>
    <t>Total U/s 80 C Qua. Amt. Max. Rs. 1,00,000/-</t>
  </si>
  <si>
    <t>04/04/2011</t>
  </si>
  <si>
    <t>684 18/5/10</t>
  </si>
  <si>
    <t>120 - 15 / 4 / 10</t>
  </si>
  <si>
    <t>122 - 15 / 5 / 10</t>
  </si>
  <si>
    <t>126 - 15 / 7 / 10</t>
  </si>
  <si>
    <t>124 - 15 / 6 / 10</t>
  </si>
  <si>
    <t>128 - 15 / 8 / 10</t>
  </si>
  <si>
    <t>130 - 15 / 9 / 10</t>
  </si>
  <si>
    <t>132 - 15 / 10 / 10</t>
  </si>
  <si>
    <t>12 - 15 / 11 / 10</t>
  </si>
  <si>
    <t>14 - 15 / 12 / 10</t>
  </si>
  <si>
    <t>10 - 15 / 3 / 10</t>
  </si>
  <si>
    <t>22 - 15 / 2  / 11</t>
  </si>
  <si>
    <t>20 - 15 / 1  / 11</t>
  </si>
  <si>
    <t>Net Agricultural Income ( Enter only if greater than Rs. 5,000)</t>
  </si>
  <si>
    <t>8a</t>
  </si>
  <si>
    <t>Rebate in respect of Net Agricultural income</t>
  </si>
  <si>
    <t>Tax Payable on Total Income ( 8a - 8b )</t>
  </si>
  <si>
    <t>9a</t>
  </si>
  <si>
    <t>surcharge on 9a</t>
  </si>
  <si>
    <t>9b</t>
  </si>
  <si>
    <t>Relief under section 90 / 91</t>
  </si>
  <si>
    <t>Total Interest Payable
(13a+13b+13c)</t>
  </si>
  <si>
    <t>Total Tax and Interest Payable
(12 + 13d)</t>
  </si>
  <si>
    <t>For Office Use Only</t>
  </si>
  <si>
    <t>Seal and Signature of receiving Official</t>
  </si>
  <si>
    <t>Do not write or stamp in this area ( Space for bar code)</t>
  </si>
  <si>
    <t>9c</t>
  </si>
  <si>
    <t>13c</t>
  </si>
  <si>
    <t>13d</t>
  </si>
  <si>
    <t>80 CCC</t>
  </si>
  <si>
    <t>80 CCD</t>
  </si>
  <si>
    <t>VIII</t>
  </si>
  <si>
    <t>In case of direct deposit to your bank account give additional details</t>
  </si>
  <si>
    <t>)</t>
  </si>
  <si>
    <t>Important : Please See notes overleaf before filling up the challan</t>
  </si>
  <si>
    <t>Single Copy (to be sent to the ZAO)</t>
  </si>
  <si>
    <t>Tax Applicable ( Tick One)*</t>
  </si>
  <si>
    <t>(0020) INCOME-TAX ON COMPANIES</t>
  </si>
  <si>
    <t>(Corporation Tax)</t>
  </si>
  <si>
    <t>(0021) INCOME - TAX</t>
  </si>
  <si>
    <t>(Other Than COMPANIES)</t>
  </si>
  <si>
    <t>Permanent Account Number</t>
  </si>
  <si>
    <t>Tel. No.</t>
  </si>
  <si>
    <t xml:space="preserve">Pin </t>
  </si>
  <si>
    <t>Type Of Payment (Tick One)</t>
  </si>
  <si>
    <t>Advance Tax (100)</t>
  </si>
  <si>
    <t>Surtax (102)</t>
  </si>
  <si>
    <t>Self Assessment Tax (300)</t>
  </si>
  <si>
    <t>Tax on Distributed of Domestic Companies (106)</t>
  </si>
  <si>
    <t>8/111</t>
  </si>
  <si>
    <t xml:space="preserve">Various Colony </t>
  </si>
  <si>
    <t>Sunset Point Road</t>
  </si>
  <si>
    <t>Near SBI Staff Qtr</t>
  </si>
  <si>
    <t>Ahwa-Dangs</t>
  </si>
  <si>
    <t>29/01/1961</t>
  </si>
  <si>
    <t>Dangs District Panchayat</t>
  </si>
  <si>
    <t>Ahwa</t>
  </si>
  <si>
    <t>Tax on Regular Assessment (400)</t>
  </si>
  <si>
    <t>Tax on Distributed income to Unit Holder (107)</t>
  </si>
  <si>
    <t>DETAIL OF PAYMENTS</t>
  </si>
  <si>
    <t>Amount (in Rs. Only)</t>
  </si>
  <si>
    <t>FOR USE IN RECEIVING BANK</t>
  </si>
  <si>
    <t>Surcharge</t>
  </si>
  <si>
    <t>Debit to A/c Cheque Credited on</t>
  </si>
  <si>
    <t>Education Cess</t>
  </si>
  <si>
    <t>Penalty</t>
  </si>
  <si>
    <t>SPACE FOR BANK SEAL</t>
  </si>
  <si>
    <t>Total (in words)</t>
  </si>
  <si>
    <t>CRORES</t>
  </si>
  <si>
    <t>LACS</t>
  </si>
  <si>
    <t>THOUSANDS</t>
  </si>
  <si>
    <t>HUNDREDS</t>
  </si>
  <si>
    <t>TENS</t>
  </si>
  <si>
    <t>UNITS</t>
  </si>
  <si>
    <t>Paid in cash/Debit to A/c/Cheque No.</t>
  </si>
  <si>
    <t>Dated</t>
  </si>
  <si>
    <t>Drawn on</t>
  </si>
  <si>
    <t>(Name of the Bank And Branch)</t>
  </si>
  <si>
    <t>Signature of person making payment</t>
  </si>
  <si>
    <t>RS</t>
  </si>
  <si>
    <t>Taxpayers Counterfoil</t>
  </si>
  <si>
    <t>(to be filled up by tax payer)</t>
  </si>
  <si>
    <t>Received From</t>
  </si>
  <si>
    <t>Cash/Debit to A/c/Cheque No.</t>
  </si>
  <si>
    <t>For Rs.</t>
  </si>
  <si>
    <t>on account of</t>
  </si>
  <si>
    <t>Companies</t>
  </si>
  <si>
    <t>Other than Companies</t>
  </si>
  <si>
    <t>income tax on</t>
  </si>
  <si>
    <t>(Strike out whichever is not applicable)</t>
  </si>
  <si>
    <t>Type of Payment</t>
  </si>
  <si>
    <t>(To be filled up by person making the payment)</t>
  </si>
  <si>
    <t>for the Assessment Year</t>
  </si>
  <si>
    <t>Name and address of the Deductor</t>
  </si>
  <si>
    <t>Amount paid /Credited</t>
  </si>
  <si>
    <t>Date of Payment /Credit</t>
  </si>
  <si>
    <t>Total tax deposited</t>
  </si>
  <si>
    <t>A mount out of (6) Claimed for this year</t>
  </si>
  <si>
    <t>sr.
 no</t>
  </si>
  <si>
    <t>20% of the Arrears</t>
  </si>
  <si>
    <t>TDSNO INTEREST</t>
  </si>
  <si>
    <t xml:space="preserve">Note </t>
  </si>
  <si>
    <t>Enter the total of column (7) of 21 and columm (7) of 22 in sl No. 15b of TAXES PAID</t>
  </si>
  <si>
    <t>Income chargeable 
under the 
head Salaries</t>
  </si>
  <si>
    <t>Tax payable (incl.surch.and edn.cess)</t>
  </si>
  <si>
    <t>TDS ON SALARY</t>
  </si>
  <si>
    <t>Details of Advance Tax and self Assessment Tax Payments</t>
  </si>
  <si>
    <t>Name of Bank &amp; Branch</t>
  </si>
  <si>
    <r>
      <t xml:space="preserve">Other Information (transactions reported through Annual Information Return) </t>
    </r>
    <r>
      <rPr>
        <i/>
        <sz val="10"/>
        <rFont val="Bookman Old Style"/>
        <family val="1"/>
      </rPr>
      <t>(Please see instruction number-9(ii) for code)</t>
    </r>
  </si>
  <si>
    <t>[4]</t>
  </si>
  <si>
    <t>[5]</t>
  </si>
  <si>
    <t>[6]</t>
  </si>
  <si>
    <t>[7]</t>
  </si>
  <si>
    <t>[8]</t>
  </si>
  <si>
    <t>SL</t>
  </si>
  <si>
    <t>Code</t>
  </si>
  <si>
    <t>Amount(Rs)</t>
  </si>
  <si>
    <t>BSR Code</t>
  </si>
  <si>
    <t>TAXES PAID</t>
  </si>
  <si>
    <t>REFUND</t>
  </si>
  <si>
    <t>Date of Deposit</t>
  </si>
  <si>
    <t>(DD/MM/YYY)</t>
  </si>
  <si>
    <t>Serial Number of Challan</t>
  </si>
  <si>
    <t>Amount (Rs)</t>
  </si>
  <si>
    <t>sr.
no</t>
  </si>
  <si>
    <t>E-Filling Acknowledgement Number</t>
  </si>
  <si>
    <t>Date(DD/MM/YYYY)</t>
  </si>
  <si>
    <t>solemnly</t>
  </si>
  <si>
    <t>declare that to the best of my knowledge and belief, the information given in the return thereto is correct and complete and that the amount</t>
  </si>
  <si>
    <t>of total income and other particulars shown therein are truly stated and are in accordance with the provisions of the Income-tax Act. 1961</t>
  </si>
  <si>
    <t>Sign here →</t>
  </si>
  <si>
    <t>If the return has been prepared by a Tax Return Preparer (TRP) give further details as below :</t>
  </si>
  <si>
    <t>Identification No. of TRP</t>
  </si>
  <si>
    <t>Name of TRP</t>
  </si>
  <si>
    <t>Counter Signature of TRP</t>
  </si>
  <si>
    <t>If TRP is entitled for any reimbursement form the Government, amount thereof ( to be filled by TRP )</t>
  </si>
  <si>
    <t>Tax paid</t>
  </si>
  <si>
    <r>
      <t>Enter your Bank accounts number</t>
    </r>
    <r>
      <rPr>
        <sz val="10"/>
        <rFont val="Bookman Old Style"/>
        <family val="1"/>
      </rPr>
      <t xml:space="preserve"> </t>
    </r>
    <r>
      <rPr>
        <i/>
        <sz val="10"/>
        <rFont val="Bookman Old Style"/>
        <family val="1"/>
      </rPr>
      <t>( mandatory in case of refund )</t>
    </r>
  </si>
  <si>
    <t xml:space="preserve">MICR CODE </t>
  </si>
  <si>
    <t>Type of Account ( trick as applicable</t>
  </si>
  <si>
    <t>Saving</t>
  </si>
  <si>
    <t>Current</t>
  </si>
  <si>
    <t>C K Sonawane</t>
  </si>
  <si>
    <t>Kirit Patel</t>
  </si>
  <si>
    <t>Dilip Baria</t>
  </si>
  <si>
    <t>Imran Bagwan</t>
  </si>
  <si>
    <t>Aslam Khan</t>
  </si>
  <si>
    <t>94268 94422</t>
  </si>
  <si>
    <t>94268 44723</t>
  </si>
  <si>
    <t>94278 70846</t>
  </si>
  <si>
    <t>BRDROO841B</t>
  </si>
  <si>
    <t>1ST QUARTER</t>
  </si>
  <si>
    <t>2ND QUARTER</t>
  </si>
  <si>
    <t>3RE QUARTER</t>
  </si>
  <si>
    <t>Income chargeable under the Head ‘House Property’ (enter –ve sign in case of loss, if any)</t>
  </si>
  <si>
    <t>Income chargeable under the Head ‘Other Sources’  (enter –ve sign in case of loss, if any)</t>
  </si>
  <si>
    <t>Deductions (Total of 5a to 5l)</t>
  </si>
  <si>
    <t>Total Income ( 4 - 6)</t>
  </si>
  <si>
    <t xml:space="preserve">Tax payable on Total Income </t>
  </si>
  <si>
    <t>Education Cess, including secondary and higher secondary cess on 8</t>
  </si>
  <si>
    <t>Balance Tax Payable ( 10 - 11 - 12 )</t>
  </si>
  <si>
    <t>Total Interest Payable</t>
  </si>
  <si>
    <t>Total Tax and Interest Payable (13 + 14)</t>
  </si>
  <si>
    <t>Advance Tax (from item 25)</t>
  </si>
  <si>
    <t>TDS (column 7 of item 23 +column 7 of item 24)</t>
  </si>
  <si>
    <t>16a</t>
  </si>
  <si>
    <t>16b</t>
  </si>
  <si>
    <t>16c</t>
  </si>
  <si>
    <t>Self Assessment Tax (item 25)</t>
  </si>
  <si>
    <t>Total Taxes Paid (16a+16b+16c)</t>
  </si>
  <si>
    <t>Tax Payable (15-17) (if 15 is greater than 17)</t>
  </si>
  <si>
    <t>Refund (17-15) if 17 is greater than 15</t>
  </si>
  <si>
    <t>Select Yes  if you want your refund by direct  deposit into your bank account, Select No if you want refund by Cheque</t>
  </si>
  <si>
    <t>Total tax Deducted</t>
  </si>
  <si>
    <r>
      <t xml:space="preserve">Tax
</t>
    </r>
    <r>
      <rPr>
        <sz val="8"/>
        <rFont val="Bookman Old Style"/>
        <family val="1"/>
      </rPr>
      <t>Payable/refundabale</t>
    </r>
  </si>
  <si>
    <t>SARAL-II</t>
  </si>
  <si>
    <t>Exempt income for reporting purposes only (from Dividends, Capital Gains etc)</t>
  </si>
  <si>
    <t>Total U/s 80 CCF Qua. Amt. Max. Rs.  20,000/-</t>
  </si>
  <si>
    <t>Total U/s 80 C + U/s 80 CCF  Qua. Amt. Max. Rs. 1,20,000/-</t>
  </si>
  <si>
    <t>Assistant Director Animal Husamadry</t>
  </si>
  <si>
    <t>Name and address of the Employer</t>
  </si>
  <si>
    <t>Note : Detail of investment not shown above [in r/o investment to be made] shall be furnished to the A.O. of Bill Budget branch on of before 31 March.</t>
  </si>
  <si>
    <t xml:space="preserve">Where arrears of salary. </t>
  </si>
  <si>
    <t>E_C_2%</t>
  </si>
  <si>
    <t>S_H_E_C_1%</t>
  </si>
  <si>
    <t>For Challan-280</t>
  </si>
  <si>
    <t>Others Under Chapter VI-A (Except U/s 80 CCF) [Bond or Debencher (Specify pls]</t>
  </si>
  <si>
    <t>HBA Repayment of Principal ( Except Interest )</t>
  </si>
  <si>
    <t xml:space="preserve">Less : Relief U/s 89 [Attach Details Form 10 E]  </t>
  </si>
  <si>
    <t>For "FROM IT-16" With paybill TAX DEDUCTED AND DEPOSITED INTO  BANK</t>
  </si>
  <si>
    <t xml:space="preserve">FORM NO. 10E </t>
  </si>
  <si>
    <t>[ See rule 21AA ]</t>
  </si>
  <si>
    <t xml:space="preserve">Form for furnishing particulars of income under section 192(2A) for the year ending </t>
  </si>
  <si>
    <t xml:space="preserve">31st  March,2010 for claiming relief under section 89(1) by a Government servant </t>
  </si>
  <si>
    <t>or an employee in a company, co-operative society, local authority, university,</t>
  </si>
  <si>
    <t xml:space="preserve"> institution, association or body </t>
  </si>
  <si>
    <t xml:space="preserve">Name and address of the employee </t>
  </si>
  <si>
    <t xml:space="preserve">Permanent account number </t>
  </si>
  <si>
    <t xml:space="preserve">Residential status </t>
  </si>
  <si>
    <t>INDIAN</t>
  </si>
  <si>
    <t xml:space="preserve">Particulars of income referred to in rule 21A of the Income tax Rules, 1962, during the previous year relevant to </t>
  </si>
  <si>
    <t>assessment  year</t>
  </si>
  <si>
    <t xml:space="preserve">(a)     Salary received in arrears or in advance in accordance  Rs.  </t>
  </si>
  <si>
    <t>with the provisions of sub-rule (2) of rule 21A</t>
  </si>
  <si>
    <t xml:space="preserve">(b)      Payment in the nature of gratuity in respect of past services,   </t>
  </si>
  <si>
    <t>Not Applicable</t>
  </si>
  <si>
    <t xml:space="preserve">extending over a period of not less than 5 years in accordance </t>
  </si>
  <si>
    <t xml:space="preserve">with the provisions of sub-rule (3) of rule 21A </t>
  </si>
  <si>
    <t xml:space="preserve">(c)      Payment in the nature of compensation from the employer or   </t>
  </si>
  <si>
    <t xml:space="preserve">former employer at or in connection with termination of </t>
  </si>
  <si>
    <t xml:space="preserve">employment after continuous service of not less than 3 years or </t>
  </si>
  <si>
    <t xml:space="preserve">where the unexpired portion of term of employment is also not </t>
  </si>
  <si>
    <t xml:space="preserve">less than 3 years in accordance with the provisions of sub-rule (4) </t>
  </si>
  <si>
    <t xml:space="preserve">of rule 21A </t>
  </si>
  <si>
    <t xml:space="preserve">(d)      Payment in commutation of pension in accordance with the </t>
  </si>
  <si>
    <t xml:space="preserve">provisions of sub-rule (5) of rule 21A </t>
  </si>
  <si>
    <t xml:space="preserve">Detailed particulars of payments referred to above may be given in   </t>
  </si>
  <si>
    <t xml:space="preserve">Annexure I, II, IIA, III or IV, as the case may be  </t>
  </si>
  <si>
    <t xml:space="preserve"> Signature of the employee  </t>
  </si>
  <si>
    <t xml:space="preserve">Verification </t>
  </si>
  <si>
    <t>I,</t>
  </si>
  <si>
    <t xml:space="preserve">do hereby declare that what is stated above </t>
  </si>
  <si>
    <t xml:space="preserve">is true to the best of my knowledge and belief.   </t>
  </si>
  <si>
    <t xml:space="preserve">Verified today, the________________day of_______________ </t>
  </si>
  <si>
    <t>Place</t>
  </si>
  <si>
    <t xml:space="preserve">Signature of the employee </t>
  </si>
  <si>
    <t xml:space="preserve">ANNEXURE I </t>
  </si>
  <si>
    <t xml:space="preserve">[ See item 2 of Form No. 10E]  </t>
  </si>
  <si>
    <t xml:space="preserve">ARREARS OR ADVANCE SALARY </t>
  </si>
  <si>
    <t xml:space="preserve">Total income (excluding salary received in arrears or   </t>
  </si>
  <si>
    <t>:</t>
  </si>
  <si>
    <t xml:space="preserve">advance)  </t>
  </si>
  <si>
    <t xml:space="preserve">Salary received in arrears or advance  </t>
  </si>
  <si>
    <t xml:space="preserve">Total income (as increased by salary received in arrears or   </t>
  </si>
  <si>
    <t xml:space="preserve">advance)[Add item 1 and item 2]  </t>
  </si>
  <si>
    <t xml:space="preserve">Tax on total income (as per item 3)  </t>
  </si>
  <si>
    <t xml:space="preserve">Tax on total income (as per item 1)  </t>
  </si>
  <si>
    <t xml:space="preserve">Tax on salary received in arrears or advance [Difference of   </t>
  </si>
  <si>
    <t xml:space="preserve">item 4 and item 5]  </t>
  </si>
  <si>
    <t xml:space="preserve">Tax computed in accordance with Table "A" [Brought from   </t>
  </si>
  <si>
    <t xml:space="preserve">column 7 of Table "A"]  </t>
  </si>
  <si>
    <t xml:space="preserve">Relief under section 89(1) [Indicate the difference between   </t>
  </si>
  <si>
    <t>VF ZSD TDFZF .gSD8[1FGF U6TZL OF.,DF\</t>
  </si>
  <si>
    <t xml:space="preserve">the amounts mentioned against items 6 and 7]  </t>
  </si>
  <si>
    <t xml:space="preserve">Fill up SALARY Stament  Less : Relief U/s 89 </t>
  </si>
  <si>
    <t xml:space="preserve">TABLE "A" </t>
  </si>
  <si>
    <t xml:space="preserve">[See item 7 of Annexure I]  </t>
  </si>
  <si>
    <t xml:space="preserve">Previous year(s) </t>
  </si>
  <si>
    <t xml:space="preserve">Salary recieved in arrears or advance relating to the relevant previous year as mentioned in column(1) </t>
  </si>
  <si>
    <t xml:space="preserve">Total income (as increased by salary received in arrears or relevant previous year advance) of the mentioned in column(1) [Add columns (2) and (3)] </t>
  </si>
  <si>
    <t xml:space="preserve">Tax on total income [as per column(2)] </t>
  </si>
  <si>
    <t xml:space="preserve">Tax on total income [as per column(4)] </t>
  </si>
  <si>
    <t xml:space="preserve">Difference in tax [Amount under column (6) minus amount under column (5)] </t>
  </si>
  <si>
    <t>2006-07</t>
  </si>
  <si>
    <t>2007-08</t>
  </si>
  <si>
    <t>2008-09</t>
  </si>
  <si>
    <t>2009-10</t>
  </si>
  <si>
    <t>2010-11</t>
  </si>
  <si>
    <t>Note :  In this Table, details of salary received in arrears or advance relating to different previous years may be furnished.</t>
  </si>
  <si>
    <t>Calculation of arrears for the period 01-01-2006 to 31-03-2009 on account of Revision of pay under Six pay commission</t>
  </si>
  <si>
    <t>Pls Clarify NPPA 25 or 10 or 0 New NPPA</t>
  </si>
  <si>
    <t>%</t>
  </si>
  <si>
    <t>Pls Clarify NPPA 25 or 10 or 0 Old NPPA</t>
  </si>
  <si>
    <t>Sr. No.</t>
  </si>
  <si>
    <t>Payable</t>
  </si>
  <si>
    <t>Paid</t>
  </si>
  <si>
    <t>Difference of Arrears</t>
  </si>
  <si>
    <t>Month</t>
  </si>
  <si>
    <t>Pay in Payband</t>
  </si>
  <si>
    <t>Grade Pay</t>
  </si>
  <si>
    <t>NPPA</t>
  </si>
  <si>
    <t>DA</t>
  </si>
  <si>
    <t>Basic</t>
  </si>
  <si>
    <t>DP</t>
  </si>
  <si>
    <t>F Y</t>
  </si>
  <si>
    <t>1st Installment 20%</t>
  </si>
  <si>
    <t>2nd Installment 20%</t>
  </si>
  <si>
    <t>3rd Installment 20%</t>
  </si>
  <si>
    <t>4th Installment 20%</t>
  </si>
  <si>
    <t>5th Installment 20%</t>
  </si>
  <si>
    <t>Assistant Director Of Animal Husbadary</t>
  </si>
  <si>
    <t xml:space="preserve">       Dangs District Panchayat Ahwa</t>
  </si>
  <si>
    <r>
      <t xml:space="preserve">Name of Emp : </t>
    </r>
    <r>
      <rPr>
        <b/>
        <sz val="10"/>
        <color indexed="12"/>
        <rFont val="Draft12cpi"/>
      </rPr>
      <t>Patel Kiritkchandra Jayantilal</t>
    </r>
  </si>
  <si>
    <t>IV</t>
  </si>
  <si>
    <t>VII</t>
  </si>
  <si>
    <t>2011 - 12</t>
  </si>
  <si>
    <r>
      <t>1 Where arrears of salary</t>
    </r>
    <r>
      <rPr>
        <sz val="10"/>
        <color indexed="9"/>
        <rFont val="Bookman Old Style"/>
        <family val="1"/>
      </rPr>
      <t xml:space="preserve"> </t>
    </r>
    <r>
      <rPr>
        <sz val="10"/>
        <color indexed="9"/>
        <rFont val="TERAFONT-VARUN"/>
      </rPr>
      <t>DF\ ,BJL</t>
    </r>
  </si>
  <si>
    <t>Go to Form 10E 1st Page</t>
  </si>
  <si>
    <t xml:space="preserve">Go to Form 10E 2nd Page </t>
  </si>
  <si>
    <t>Page set A4 Size ( Portrait ) for Print</t>
  </si>
  <si>
    <t>e.g.</t>
  </si>
  <si>
    <t>Click for 6th Pay Arreas Calculation for Col.3</t>
  </si>
  <si>
    <r>
      <t xml:space="preserve">Click here to  Fillup </t>
    </r>
    <r>
      <rPr>
        <b/>
        <sz val="9"/>
        <color indexed="10"/>
        <rFont val="Arial"/>
        <family val="2"/>
      </rPr>
      <t>Form 10 E 1 Page</t>
    </r>
    <r>
      <rPr>
        <b/>
        <sz val="9"/>
        <color indexed="13"/>
        <rFont val="Arial"/>
        <family val="2"/>
      </rPr>
      <t xml:space="preserve"> VIEW AND PRINT</t>
    </r>
  </si>
  <si>
    <r>
      <t>Click here to  VIEW AND PRINT</t>
    </r>
    <r>
      <rPr>
        <b/>
        <sz val="10"/>
        <color indexed="10"/>
        <rFont val="Arial"/>
        <family val="2"/>
      </rPr>
      <t xml:space="preserve"> ITR-1</t>
    </r>
    <r>
      <rPr>
        <b/>
        <sz val="10"/>
        <color indexed="13"/>
        <rFont val="Arial"/>
        <family val="2"/>
      </rPr>
      <t xml:space="preserve"> Form</t>
    </r>
  </si>
  <si>
    <t xml:space="preserve">Total Taxebal Income of  the relevant previous year </t>
  </si>
  <si>
    <r>
      <t xml:space="preserve">Existing Scale of Pay </t>
    </r>
    <r>
      <rPr>
        <sz val="10"/>
        <rFont val="Draft12cpi"/>
      </rPr>
      <t xml:space="preserve">: </t>
    </r>
  </si>
  <si>
    <t>5000-150-8000(S9-PB2)</t>
  </si>
  <si>
    <t>Grade Pay :</t>
  </si>
  <si>
    <t xml:space="preserve">9300-34800(PB2) </t>
  </si>
  <si>
    <r>
      <t xml:space="preserve">Pay Band </t>
    </r>
    <r>
      <rPr>
        <sz val="10"/>
        <rFont val="Draft12cpi"/>
      </rPr>
      <t xml:space="preserve">: </t>
    </r>
  </si>
  <si>
    <t>GPF A/c  No.:</t>
  </si>
  <si>
    <t>DP/GPF/K 28</t>
  </si>
  <si>
    <t>5600 as on 01/01/2006</t>
  </si>
  <si>
    <t>10420 as on 01/01/2006</t>
  </si>
  <si>
    <r>
      <t>Designation:</t>
    </r>
    <r>
      <rPr>
        <sz val="10"/>
        <rFont val="Draft12cpi"/>
      </rPr>
      <t xml:space="preserve"> </t>
    </r>
  </si>
  <si>
    <r>
      <t>Old Basic pay Rs</t>
    </r>
    <r>
      <rPr>
        <sz val="10"/>
        <rFont val="Draft12cpi"/>
      </rPr>
      <t xml:space="preserve">. : </t>
    </r>
  </si>
  <si>
    <r>
      <t>New Basic Pay Rs</t>
    </r>
    <r>
      <rPr>
        <sz val="10"/>
        <rFont val="Draft12cpi"/>
      </rPr>
      <t xml:space="preserve">.: </t>
    </r>
  </si>
  <si>
    <t>Date of Revision :</t>
  </si>
  <si>
    <r>
      <t xml:space="preserve">If there is any mistake in </t>
    </r>
    <r>
      <rPr>
        <b/>
        <sz val="10"/>
        <color indexed="14"/>
        <rFont val="Bookman Old Style"/>
        <family val="1"/>
      </rPr>
      <t>Details Salary / Income Tax Calculation Memo / From No. 16 / From No. Naya Saral</t>
    </r>
    <r>
      <rPr>
        <b/>
        <sz val="10"/>
        <color indexed="10"/>
        <rFont val="Bookman Old Style"/>
        <family val="1"/>
      </rPr>
      <t xml:space="preserve">    </t>
    </r>
    <r>
      <rPr>
        <b/>
        <sz val="10"/>
        <color indexed="12"/>
        <rFont val="Bookman Old Style"/>
        <family val="1"/>
      </rPr>
      <t xml:space="preserve">please contact to </t>
    </r>
    <r>
      <rPr>
        <b/>
        <sz val="10"/>
        <rFont val="Bookman Old Style"/>
        <family val="1"/>
      </rPr>
      <t>Kirit Patel  mrkiritpatel@gmail.com /,</t>
    </r>
    <r>
      <rPr>
        <b/>
        <sz val="10"/>
        <color indexed="10"/>
        <rFont val="Bookman Old Style"/>
        <family val="1"/>
      </rPr>
      <t xml:space="preserve"> </t>
    </r>
    <r>
      <rPr>
        <b/>
        <sz val="10"/>
        <color indexed="12"/>
        <rFont val="Bookman Old Style"/>
        <family val="1"/>
      </rPr>
      <t>DILIP BARIA dpbaria@gmail.com,</t>
    </r>
    <r>
      <rPr>
        <b/>
        <sz val="10"/>
        <color indexed="10"/>
        <rFont val="Bookman Old Style"/>
        <family val="1"/>
      </rPr>
      <t xml:space="preserve">  </t>
    </r>
    <r>
      <rPr>
        <b/>
        <sz val="10"/>
        <rFont val="Bookman Old Style"/>
        <family val="1"/>
      </rPr>
      <t xml:space="preserve">Leena Malani </t>
    </r>
    <r>
      <rPr>
        <b/>
        <sz val="10"/>
        <color indexed="10"/>
        <rFont val="Bookman Old Style"/>
        <family val="1"/>
      </rPr>
      <t xml:space="preserve"> leena_7_m@yahoo.com </t>
    </r>
    <r>
      <rPr>
        <b/>
        <sz val="10"/>
        <rFont val="Bookman Old Style"/>
        <family val="1"/>
      </rPr>
      <t xml:space="preserve"> or </t>
    </r>
    <r>
      <rPr>
        <b/>
        <sz val="10"/>
        <color indexed="12"/>
        <rFont val="Bookman Old Style"/>
        <family val="1"/>
      </rPr>
      <t>Imran Bagwan</t>
    </r>
    <r>
      <rPr>
        <b/>
        <sz val="10"/>
        <rFont val="Bookman Old Style"/>
        <family val="1"/>
      </rPr>
      <t xml:space="preserve"> imu20593@gmail.com 
</t>
    </r>
    <r>
      <rPr>
        <b/>
        <sz val="10"/>
        <color indexed="14"/>
        <rFont val="Bookman Old Style"/>
        <family val="1"/>
      </rPr>
      <t>File is available on</t>
    </r>
    <r>
      <rPr>
        <b/>
        <sz val="10"/>
        <color indexed="10"/>
        <rFont val="Bookman Old Style"/>
        <family val="1"/>
      </rPr>
      <t xml:space="preserve"> </t>
    </r>
    <r>
      <rPr>
        <b/>
        <u/>
        <sz val="10"/>
        <color indexed="9"/>
        <rFont val="Bookman Old Style"/>
        <family val="1"/>
      </rPr>
      <t xml:space="preserve">http://dangdp.gujarat.gov.in/dang/e-cityzen/cybergroup.htm </t>
    </r>
    <r>
      <rPr>
        <b/>
        <u/>
        <sz val="10"/>
        <color indexed="10"/>
        <rFont val="Bookman Old Style"/>
        <family val="1"/>
      </rPr>
      <t xml:space="preserve">
GSWan Availeble</t>
    </r>
    <r>
      <rPr>
        <b/>
        <u/>
        <sz val="10"/>
        <color indexed="12"/>
        <rFont val="Bookman Old Style"/>
        <family val="1"/>
      </rPr>
      <t xml:space="preserve">  </t>
    </r>
    <r>
      <rPr>
        <b/>
        <u/>
        <sz val="10"/>
        <color indexed="10"/>
        <rFont val="Bookman Old Style"/>
        <family val="1"/>
      </rPr>
      <t xml:space="preserve">&amp; also  </t>
    </r>
    <r>
      <rPr>
        <b/>
        <u/>
        <sz val="10"/>
        <color indexed="12"/>
        <rFont val="Bookman Old Style"/>
        <family val="1"/>
      </rPr>
      <t>Ftp://10.138.4.60 User : it Pass : it</t>
    </r>
  </si>
  <si>
    <t>Washing Allw.U/s 10[14][I] Vide rule 2BB[i] of Rules</t>
  </si>
  <si>
    <t>2005-06</t>
  </si>
  <si>
    <t>Arrears from 01 / 01 / 2006 to 31 / 03 / 2009</t>
  </si>
  <si>
    <t>SRTAO1724C</t>
  </si>
  <si>
    <t>Income Tax Calculation 2011 Ver.7 With Form 10 E</t>
  </si>
  <si>
    <t>Total ( a to o ) &amp; U/s 80 CCF Qua. Amt. Max. Rs. 1,20,000/-</t>
  </si>
</sst>
</file>

<file path=xl/styles.xml><?xml version="1.0" encoding="utf-8"?>
<styleSheet xmlns="http://schemas.openxmlformats.org/spreadsheetml/2006/main">
  <numFmts count="25">
    <numFmt numFmtId="164" formatCode="&quot;Rs.&quot;#,##0_);\(&quot;Rs.&quot;#,##0\)"/>
    <numFmt numFmtId="176" formatCode="00"/>
    <numFmt numFmtId="177" formatCode="mmmm\-yyyy"/>
    <numFmt numFmtId="178" formatCode="dd/mm/yy"/>
    <numFmt numFmtId="179" formatCode="00000"/>
    <numFmt numFmtId="180" formatCode="\(0\)"/>
    <numFmt numFmtId="181" formatCode="000"/>
    <numFmt numFmtId="182" formatCode="000000000000000"/>
    <numFmt numFmtId="183" formatCode="yyyy"/>
    <numFmt numFmtId="184" formatCode="mmm/yyyy"/>
    <numFmt numFmtId="185" formatCode="_ * #,##0_ ;_ * \-#,##0_ ;_ * &quot;-&quot;_ ;_ @_ "/>
    <numFmt numFmtId="186" formatCode="_ * #,##0.00_ ;_ * \-#,##0.00_ ;_ * &quot;-&quot;??_ ;_ @_ "/>
    <numFmt numFmtId="187" formatCode="&quot;Rs.&quot;#,##0.00;[Red]\-&quot;Rs.&quot;#,##0.00"/>
    <numFmt numFmtId="188" formatCode="_-* #,##0.00\ &quot;€&quot;_-;\-* #,##0.00\ &quot;€&quot;_-;_-* &quot;-&quot;??\ &quot;€&quot;_-;_-@_-"/>
    <numFmt numFmtId="189" formatCode="_-* #,##0\ _F_-;\-* #,##0\ _F_-;_-* &quot;-&quot;\ _F_-;_-@_-"/>
    <numFmt numFmtId="190" formatCode="_-* #,##0.00\ _F_-;\-* #,##0.00\ _F_-;_-* &quot;-&quot;??\ _F_-;_-@_-"/>
    <numFmt numFmtId="191" formatCode="#,##0.00000000;[Red]\-#,##0.00000000"/>
    <numFmt numFmtId="192" formatCode="_ &quot;Fr.&quot;\ * #,##0_ ;_ &quot;Fr.&quot;\ * \-#,##0_ ;_ &quot;Fr.&quot;\ * &quot;-&quot;_ ;_ @_ "/>
    <numFmt numFmtId="193" formatCode="_ &quot;Fr.&quot;\ * #,##0.00_ ;_ &quot;Fr.&quot;\ * \-#,##0.00_ ;_ &quot;Fr.&quot;\ * &quot;-&quot;??_ ;_ @_ "/>
    <numFmt numFmtId="194" formatCode="_-&quot;Rs.&quot;* #,##0_-;\-&quot;Rs.&quot;* #,##0_-;_-&quot;Rs.&quot;* &quot;-&quot;_-;_-@_-"/>
    <numFmt numFmtId="195" formatCode="_-&quot;Rs.&quot;* #,##0.00_-;\-&quot;Rs.&quot;* #,##0.00_-;_-&quot;Rs.&quot;* &quot;-&quot;??_-;_-@_-"/>
    <numFmt numFmtId="196" formatCode="&quot;\&quot;#,##0.00;[Red]&quot;\&quot;\-#,##0.00"/>
    <numFmt numFmtId="197" formatCode="&quot;\&quot;#,##0;[Red]&quot;\&quot;\-#,##0"/>
    <numFmt numFmtId="198" formatCode="mmmm"/>
    <numFmt numFmtId="199" formatCode="#,###.#######"/>
  </numFmts>
  <fonts count="178">
    <font>
      <sz val="10"/>
      <name val="Bookman Old Style"/>
    </font>
    <font>
      <sz val="10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u/>
      <sz val="9"/>
      <color indexed="12"/>
      <name val="Arial"/>
      <family val="2"/>
    </font>
    <font>
      <sz val="10"/>
      <color indexed="10"/>
      <name val="Bookman Old Style"/>
      <family val="1"/>
    </font>
    <font>
      <sz val="9"/>
      <name val="Bookman Old Style"/>
      <family val="1"/>
    </font>
    <font>
      <sz val="10"/>
      <color indexed="12"/>
      <name val="Bookman Old Style"/>
      <family val="1"/>
    </font>
    <font>
      <b/>
      <sz val="9"/>
      <color indexed="9"/>
      <name val="Bookman Old Style"/>
      <family val="1"/>
    </font>
    <font>
      <b/>
      <sz val="10"/>
      <color indexed="10"/>
      <name val="Bookman Old Style"/>
      <family val="1"/>
    </font>
    <font>
      <sz val="11"/>
      <name val="Bookman Old Style"/>
      <family val="1"/>
    </font>
    <font>
      <b/>
      <i/>
      <sz val="10"/>
      <color indexed="10"/>
      <name val="Bookman Old Style"/>
      <family val="1"/>
    </font>
    <font>
      <b/>
      <sz val="10"/>
      <color indexed="13"/>
      <name val="Bookman Old Style"/>
      <family val="1"/>
    </font>
    <font>
      <b/>
      <sz val="10"/>
      <color indexed="12"/>
      <name val="Bookman Old Style"/>
      <family val="1"/>
    </font>
    <font>
      <sz val="10"/>
      <color indexed="57"/>
      <name val="Bookman Old Style"/>
      <family val="1"/>
    </font>
    <font>
      <b/>
      <sz val="9"/>
      <color indexed="10"/>
      <name val="Bookman Old Style"/>
      <family val="1"/>
    </font>
    <font>
      <b/>
      <sz val="9"/>
      <name val="Bookman Old Style"/>
      <family val="1"/>
    </font>
    <font>
      <b/>
      <sz val="9"/>
      <color indexed="12"/>
      <name val="Bookman Old Style"/>
      <family val="1"/>
    </font>
    <font>
      <b/>
      <sz val="8"/>
      <name val="Bookman Old Style"/>
      <family val="1"/>
    </font>
    <font>
      <sz val="8"/>
      <name val="Bookman Old Style"/>
      <family val="1"/>
    </font>
    <font>
      <b/>
      <sz val="12"/>
      <color indexed="9"/>
      <name val="Bookman Old Style"/>
      <family val="1"/>
    </font>
    <font>
      <b/>
      <sz val="12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10"/>
      <color indexed="12"/>
      <name val="Bookman Old Style"/>
      <family val="1"/>
    </font>
    <font>
      <sz val="10"/>
      <name val="Bookman Old Style"/>
      <family val="1"/>
    </font>
    <font>
      <sz val="10"/>
      <color indexed="9"/>
      <name val="Bookman Old Style"/>
      <family val="1"/>
    </font>
    <font>
      <sz val="9"/>
      <color indexed="12"/>
      <name val="Bookman Old Style"/>
      <family val="1"/>
    </font>
    <font>
      <b/>
      <sz val="10"/>
      <name val="Bookman Old Style"/>
      <family val="1"/>
    </font>
    <font>
      <b/>
      <sz val="11"/>
      <color indexed="10"/>
      <name val="Bookman Old Style"/>
      <family val="1"/>
    </font>
    <font>
      <b/>
      <sz val="12"/>
      <color indexed="10"/>
      <name val="Bookman Old Style"/>
      <family val="1"/>
    </font>
    <font>
      <b/>
      <sz val="12"/>
      <color indexed="12"/>
      <name val="Bookman Old Style"/>
      <family val="1"/>
    </font>
    <font>
      <b/>
      <sz val="11"/>
      <color indexed="12"/>
      <name val="Bookman Old Style"/>
      <family val="1"/>
    </font>
    <font>
      <b/>
      <sz val="9"/>
      <color indexed="13"/>
      <name val="Bookman Old Style"/>
      <family val="1"/>
    </font>
    <font>
      <b/>
      <sz val="9"/>
      <color indexed="13"/>
      <name val="Arial"/>
      <family val="2"/>
    </font>
    <font>
      <sz val="9"/>
      <color indexed="13"/>
      <name val="Bookman Old Style"/>
      <family val="1"/>
    </font>
    <font>
      <b/>
      <sz val="9"/>
      <color indexed="13"/>
      <name val="Arial"/>
      <family val="2"/>
    </font>
    <font>
      <sz val="10"/>
      <name val="Bookman Old Style"/>
      <family val="1"/>
    </font>
    <font>
      <sz val="12"/>
      <name val="Bookman Old Style"/>
      <family val="1"/>
    </font>
    <font>
      <sz val="11"/>
      <name val="Bookman Old Style"/>
      <family val="1"/>
    </font>
    <font>
      <sz val="9"/>
      <name val="Bookman Old Style"/>
      <family val="1"/>
    </font>
    <font>
      <sz val="10"/>
      <color indexed="10"/>
      <name val="Bookman Old Style"/>
      <family val="1"/>
    </font>
    <font>
      <sz val="9"/>
      <color indexed="9"/>
      <name val="Bookman Old Style"/>
      <family val="1"/>
    </font>
    <font>
      <sz val="10"/>
      <color indexed="9"/>
      <name val="Bookman Old Style"/>
      <family val="1"/>
    </font>
    <font>
      <sz val="10"/>
      <color indexed="9"/>
      <name val="Bookman Old Style"/>
      <family val="1"/>
    </font>
    <font>
      <i/>
      <sz val="10"/>
      <name val="Bookman Old Style"/>
      <family val="1"/>
    </font>
    <font>
      <sz val="10"/>
      <name val="Bookman Old Style"/>
      <family val="1"/>
    </font>
    <font>
      <sz val="14"/>
      <name val="Bookman Old Style"/>
      <family val="1"/>
    </font>
    <font>
      <sz val="7"/>
      <name val="Bookman Old Style"/>
      <family val="1"/>
    </font>
    <font>
      <b/>
      <sz val="11"/>
      <name val="Bookman Old Style"/>
      <family val="1"/>
    </font>
    <font>
      <b/>
      <sz val="12"/>
      <name val="Bookman Old Style"/>
      <family val="1"/>
    </font>
    <font>
      <b/>
      <sz val="9"/>
      <name val="Bookman Old Style"/>
      <family val="1"/>
    </font>
    <font>
      <sz val="10"/>
      <name val="Bookman Old Style"/>
      <family val="1"/>
    </font>
    <font>
      <sz val="14"/>
      <name val="TERAFONT-VARUN"/>
    </font>
    <font>
      <b/>
      <sz val="14"/>
      <color indexed="10"/>
      <name val="Bookman Old Style"/>
      <family val="1"/>
    </font>
    <font>
      <b/>
      <sz val="14"/>
      <name val="TERAFONT-VARUN"/>
    </font>
    <font>
      <b/>
      <sz val="10"/>
      <color indexed="9"/>
      <name val="Bookman Old Style"/>
      <family val="1"/>
    </font>
    <font>
      <sz val="9"/>
      <color indexed="9"/>
      <name val="Bookman Old Style"/>
      <family val="1"/>
    </font>
    <font>
      <sz val="14"/>
      <name val="Bookman Old Style"/>
      <family val="1"/>
    </font>
    <font>
      <sz val="10"/>
      <color indexed="48"/>
      <name val="Bookman Old Style"/>
      <family val="1"/>
    </font>
    <font>
      <sz val="12"/>
      <name val="Bookman Old Style"/>
      <family val="1"/>
    </font>
    <font>
      <b/>
      <sz val="18"/>
      <name val="Bookman Old Style"/>
      <family val="1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indexed="9"/>
      <name val="Bookman Old Style"/>
      <family val="1"/>
    </font>
    <font>
      <b/>
      <sz val="10"/>
      <color indexed="12"/>
      <name val="Bookman Old Style"/>
      <family val="1"/>
    </font>
    <font>
      <sz val="10"/>
      <color indexed="48"/>
      <name val="Bookman Old Style"/>
      <family val="1"/>
    </font>
    <font>
      <b/>
      <i/>
      <sz val="18"/>
      <color indexed="12"/>
      <name val="Bookman Old Style"/>
      <family val="1"/>
    </font>
    <font>
      <i/>
      <sz val="18"/>
      <color indexed="12"/>
      <name val="Bookman Old Style"/>
      <family val="1"/>
    </font>
    <font>
      <b/>
      <i/>
      <sz val="12"/>
      <color indexed="15"/>
      <name val="Bookman Old Style"/>
      <family val="1"/>
    </font>
    <font>
      <sz val="12"/>
      <color indexed="12"/>
      <name val="Bookman Old Style"/>
      <family val="1"/>
    </font>
    <font>
      <sz val="11"/>
      <color indexed="12"/>
      <name val="Bookman Old Style"/>
      <family val="1"/>
    </font>
    <font>
      <b/>
      <sz val="12"/>
      <color indexed="12"/>
      <name val="Bookman Old Style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0"/>
      <color indexed="81"/>
      <name val="Tahoma"/>
      <family val="2"/>
    </font>
    <font>
      <sz val="8"/>
      <name val="Bookman Old Style"/>
      <family val="1"/>
    </font>
    <font>
      <b/>
      <sz val="8"/>
      <color indexed="9"/>
      <name val="Bookman Old Style"/>
      <family val="1"/>
    </font>
    <font>
      <b/>
      <sz val="8"/>
      <color indexed="10"/>
      <name val="Bookman Old Style"/>
      <family val="1"/>
    </font>
    <font>
      <b/>
      <sz val="8"/>
      <color indexed="12"/>
      <name val="Bookman Old Style"/>
      <family val="1"/>
    </font>
    <font>
      <b/>
      <sz val="12"/>
      <color indexed="13"/>
      <name val="Bookman Old Style"/>
      <family val="1"/>
    </font>
    <font>
      <b/>
      <sz val="9"/>
      <color indexed="9"/>
      <name val="Bookman Old Style"/>
      <family val="1"/>
    </font>
    <font>
      <b/>
      <sz val="10"/>
      <color indexed="14"/>
      <name val="Bookman Old Style"/>
      <family val="1"/>
    </font>
    <font>
      <b/>
      <u/>
      <sz val="10"/>
      <color indexed="10"/>
      <name val="Bookman Old Style"/>
      <family val="1"/>
    </font>
    <font>
      <sz val="12"/>
      <color indexed="9"/>
      <name val="Bookman Old Style"/>
      <family val="1"/>
    </font>
    <font>
      <b/>
      <i/>
      <sz val="10"/>
      <color indexed="12"/>
      <name val="Bookman Old Styl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8"/>
      <name val="Bookman Old Style"/>
      <family val="1"/>
    </font>
    <font>
      <b/>
      <sz val="9"/>
      <color indexed="10"/>
      <name val="Arial"/>
      <family val="2"/>
    </font>
    <font>
      <sz val="9"/>
      <color indexed="10"/>
      <name val="Bookman Old Style"/>
      <family val="1"/>
    </font>
    <font>
      <b/>
      <sz val="10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9"/>
      <name val="Bookman Old Style"/>
      <family val="1"/>
    </font>
    <font>
      <b/>
      <sz val="14"/>
      <name val="Bookman Old Style"/>
      <family val="1"/>
    </font>
    <font>
      <sz val="10.5"/>
      <name val="Bookman Old Style"/>
      <family val="1"/>
    </font>
    <font>
      <sz val="6"/>
      <name val="Bookman Old Style"/>
      <family val="1"/>
    </font>
    <font>
      <u/>
      <sz val="14"/>
      <color indexed="12"/>
      <name val="Arial"/>
      <family val="2"/>
    </font>
    <font>
      <b/>
      <sz val="14"/>
      <color indexed="12"/>
      <name val="Bookman Old Style"/>
      <family val="1"/>
    </font>
    <font>
      <sz val="10"/>
      <color indexed="12"/>
      <name val="Bookman Old Style"/>
      <family val="1"/>
    </font>
    <font>
      <b/>
      <sz val="12"/>
      <color indexed="10"/>
      <name val="Arial"/>
      <family val="2"/>
    </font>
    <font>
      <b/>
      <sz val="12"/>
      <color indexed="13"/>
      <name val="Arial"/>
      <family val="2"/>
    </font>
    <font>
      <sz val="12"/>
      <name val="¹UAAA¼"/>
      <family val="3"/>
      <charset val="129"/>
    </font>
    <font>
      <sz val="7"/>
      <name val="Helv"/>
    </font>
    <font>
      <b/>
      <sz val="10"/>
      <name val="MS Sans Serif"/>
      <family val="2"/>
    </font>
    <font>
      <sz val="8"/>
      <name val="Arial"/>
      <family val="2"/>
    </font>
    <font>
      <u/>
      <sz val="9"/>
      <color indexed="12"/>
      <name val="Arial"/>
      <family val="2"/>
    </font>
    <font>
      <sz val="10"/>
      <name val="Courier"/>
      <family val="3"/>
    </font>
    <font>
      <sz val="11"/>
      <color indexed="8"/>
      <name val="Shruti"/>
      <family val="2"/>
    </font>
    <font>
      <sz val="7"/>
      <color indexed="10"/>
      <name val="Helv"/>
    </font>
    <font>
      <b/>
      <sz val="18"/>
      <color indexed="62"/>
      <name val="Cambria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b/>
      <u/>
      <sz val="10"/>
      <color indexed="12"/>
      <name val="Bookman Old Style"/>
      <family val="1"/>
    </font>
    <font>
      <b/>
      <sz val="10"/>
      <color indexed="12"/>
      <name val="Bookman Old Style"/>
      <family val="1"/>
    </font>
    <font>
      <sz val="9"/>
      <color indexed="12"/>
      <name val="Bookman Old Style"/>
      <family val="1"/>
    </font>
    <font>
      <b/>
      <sz val="11"/>
      <color indexed="13"/>
      <name val="Bookman Old Style"/>
      <family val="1"/>
    </font>
    <font>
      <sz val="10"/>
      <color indexed="13"/>
      <name val="Bookman Old Style"/>
      <family val="1"/>
    </font>
    <font>
      <b/>
      <sz val="7"/>
      <color indexed="12"/>
      <name val="Bookman Old Style"/>
      <family val="1"/>
    </font>
    <font>
      <b/>
      <sz val="10"/>
      <color indexed="13"/>
      <name val="Arial"/>
      <family val="2"/>
    </font>
    <font>
      <b/>
      <sz val="10"/>
      <color indexed="9"/>
      <name val="Bookman Old Style"/>
      <family val="1"/>
    </font>
    <font>
      <sz val="9"/>
      <color indexed="10"/>
      <name val="Bookman Old Style"/>
      <family val="1"/>
    </font>
    <font>
      <sz val="11"/>
      <color indexed="10"/>
      <name val="Bookman Old Style"/>
      <family val="1"/>
    </font>
    <font>
      <sz val="10"/>
      <color indexed="10"/>
      <name val="Bookman Old Style"/>
      <family val="1"/>
    </font>
    <font>
      <b/>
      <sz val="9"/>
      <color indexed="10"/>
      <name val="Bookman Old Style"/>
      <family val="1"/>
    </font>
    <font>
      <sz val="8"/>
      <color indexed="10"/>
      <name val="Bookman Old Style"/>
      <family val="1"/>
    </font>
    <font>
      <b/>
      <sz val="11"/>
      <color indexed="9"/>
      <name val="Bookman Old Style"/>
      <family val="1"/>
    </font>
    <font>
      <sz val="9"/>
      <color indexed="9"/>
      <name val="Bookman Old Style"/>
      <family val="1"/>
    </font>
    <font>
      <sz val="8"/>
      <color indexed="9"/>
      <name val="Bookman Old Style"/>
      <family val="1"/>
    </font>
    <font>
      <b/>
      <sz val="10"/>
      <name val="Bookman Old Style"/>
      <family val="1"/>
    </font>
    <font>
      <b/>
      <sz val="10"/>
      <name val="TERAFONT-VARUN"/>
    </font>
    <font>
      <b/>
      <sz val="16"/>
      <color indexed="13"/>
      <name val="Bookman Old Style"/>
      <family val="1"/>
    </font>
    <font>
      <b/>
      <sz val="15"/>
      <color indexed="8"/>
      <name val="Bookman Old Style"/>
      <family val="1"/>
    </font>
    <font>
      <sz val="10"/>
      <color indexed="8"/>
      <name val="Bookman Old Style"/>
      <family val="1"/>
    </font>
    <font>
      <b/>
      <sz val="10"/>
      <color indexed="8"/>
      <name val="Bookman Old Style"/>
      <family val="1"/>
    </font>
    <font>
      <i/>
      <sz val="10"/>
      <color indexed="8"/>
      <name val="Bookman Old Style"/>
      <family val="1"/>
    </font>
    <font>
      <b/>
      <i/>
      <sz val="10"/>
      <color indexed="8"/>
      <name val="Bookman Old Style"/>
      <family val="1"/>
    </font>
    <font>
      <sz val="10"/>
      <name val="TERAFONT-VARUN"/>
    </font>
    <font>
      <b/>
      <sz val="10"/>
      <name val="Draft12cpi"/>
    </font>
    <font>
      <b/>
      <sz val="10"/>
      <color indexed="9"/>
      <name val="Arial"/>
      <family val="2"/>
    </font>
    <font>
      <sz val="10"/>
      <name val="Draft12cpi"/>
    </font>
    <font>
      <b/>
      <sz val="10"/>
      <color indexed="12"/>
      <name val="Draft12cpi"/>
    </font>
    <font>
      <b/>
      <sz val="10"/>
      <color indexed="10"/>
      <name val="Draft12cpi"/>
    </font>
    <font>
      <sz val="9"/>
      <name val="Draft12cpi"/>
    </font>
    <font>
      <b/>
      <sz val="9"/>
      <color indexed="8"/>
      <name val="Bookman Old Style"/>
      <family val="1"/>
    </font>
    <font>
      <sz val="12"/>
      <color indexed="9"/>
      <name val="TERAFONT-VARUN"/>
    </font>
    <font>
      <sz val="8"/>
      <color indexed="9"/>
      <name val="Bookman Old Style"/>
      <family val="1"/>
    </font>
    <font>
      <sz val="10"/>
      <color indexed="9"/>
      <name val="TERAFONT-VARUN"/>
    </font>
    <font>
      <b/>
      <sz val="9"/>
      <name val="Arial"/>
      <family val="2"/>
    </font>
    <font>
      <b/>
      <sz val="9"/>
      <color indexed="12"/>
      <name val="Arial"/>
      <family val="2"/>
    </font>
    <font>
      <b/>
      <sz val="8"/>
      <name val="Draft12cpi"/>
    </font>
    <font>
      <b/>
      <sz val="11"/>
      <color indexed="12"/>
      <name val="Arial"/>
      <family val="2"/>
    </font>
    <font>
      <b/>
      <u/>
      <sz val="10"/>
      <color indexed="9"/>
      <name val="Bookman Old Style"/>
      <family val="1"/>
    </font>
    <font>
      <sz val="10"/>
      <color indexed="12"/>
      <name val="Bookman Old Style"/>
      <family val="1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3"/>
        <bgColor indexed="64"/>
      </patternFill>
    </fill>
  </fills>
  <borders count="9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Dashed">
        <color indexed="14"/>
      </bottom>
      <diagonal/>
    </border>
    <border>
      <left style="mediumDashed">
        <color indexed="14"/>
      </left>
      <right/>
      <top style="mediumDashed">
        <color indexed="14"/>
      </top>
      <bottom style="mediumDashed">
        <color indexed="1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Dashed">
        <color indexed="1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1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Dashed">
        <color indexed="14"/>
      </top>
      <bottom/>
      <diagonal/>
    </border>
    <border>
      <left/>
      <right style="mediumDashed">
        <color indexed="14"/>
      </right>
      <top style="mediumDashed">
        <color indexed="14"/>
      </top>
      <bottom/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mediumDashed">
        <color indexed="14"/>
      </left>
      <right/>
      <top style="mediumDashed">
        <color indexed="14"/>
      </top>
      <bottom/>
      <diagonal/>
    </border>
    <border>
      <left style="mediumDashed">
        <color indexed="14"/>
      </left>
      <right style="mediumDashed">
        <color indexed="14"/>
      </right>
      <top style="mediumDashed">
        <color indexed="14"/>
      </top>
      <bottom style="mediumDashed">
        <color indexed="1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hair">
        <color indexed="64"/>
      </left>
      <right/>
      <top/>
      <bottom style="dash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 style="mediumDashed">
        <color indexed="14"/>
      </left>
      <right/>
      <top/>
      <bottom style="mediumDashed">
        <color indexed="14"/>
      </bottom>
      <diagonal/>
    </border>
    <border>
      <left style="mediumDashed">
        <color indexed="14"/>
      </left>
      <right style="mediumDashed">
        <color indexed="14"/>
      </right>
      <top style="mediumDashed">
        <color indexed="14"/>
      </top>
      <bottom/>
      <diagonal/>
    </border>
    <border>
      <left style="mediumDashed">
        <color indexed="14"/>
      </left>
      <right style="mediumDashed">
        <color indexed="14"/>
      </right>
      <top/>
      <bottom style="mediumDashed">
        <color indexed="14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indexed="14"/>
      </left>
      <right style="mediumDashed">
        <color indexed="14"/>
      </right>
      <top/>
      <bottom/>
      <diagonal/>
    </border>
    <border>
      <left/>
      <right style="mediumDashed">
        <color indexed="14"/>
      </right>
      <top/>
      <bottom style="mediumDashed">
        <color indexed="14"/>
      </bottom>
      <diagonal/>
    </border>
    <border>
      <left/>
      <right/>
      <top style="mediumDashed">
        <color indexed="14"/>
      </top>
      <bottom style="mediumDashed">
        <color indexed="14"/>
      </bottom>
      <diagonal/>
    </border>
    <border>
      <left/>
      <right style="mediumDashed">
        <color indexed="14"/>
      </right>
      <top style="mediumDashed">
        <color indexed="14"/>
      </top>
      <bottom style="mediumDashed">
        <color indexed="1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11">
    <xf numFmtId="0" fontId="0" fillId="0" borderId="0"/>
    <xf numFmtId="0" fontId="90" fillId="2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90" fillId="8" borderId="0" applyNumberFormat="0" applyBorder="0" applyAlignment="0" applyProtection="0"/>
    <xf numFmtId="0" fontId="90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0" fillId="20" borderId="0" applyNumberFormat="0" applyBorder="0" applyAlignment="0" applyProtection="0"/>
    <xf numFmtId="0" fontId="90" fillId="24" borderId="0" applyNumberFormat="0" applyBorder="0" applyAlignment="0" applyProtection="0"/>
    <xf numFmtId="0" fontId="91" fillId="21" borderId="0" applyNumberFormat="0" applyBorder="0" applyAlignment="0" applyProtection="0"/>
    <xf numFmtId="0" fontId="91" fillId="13" borderId="0" applyNumberFormat="0" applyBorder="0" applyAlignment="0" applyProtection="0"/>
    <xf numFmtId="0" fontId="90" fillId="17" borderId="0" applyNumberFormat="0" applyBorder="0" applyAlignment="0" applyProtection="0"/>
    <xf numFmtId="0" fontId="90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14" borderId="0" applyNumberFormat="0" applyBorder="0" applyAlignment="0" applyProtection="0"/>
    <xf numFmtId="0" fontId="90" fillId="25" borderId="0" applyNumberFormat="0" applyBorder="0" applyAlignment="0" applyProtection="0"/>
    <xf numFmtId="0" fontId="90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26" borderId="0" applyNumberFormat="0" applyBorder="0" applyAlignment="0" applyProtection="0"/>
    <xf numFmtId="0" fontId="90" fillId="20" borderId="0" applyNumberFormat="0" applyBorder="0" applyAlignment="0" applyProtection="0"/>
    <xf numFmtId="0" fontId="90" fillId="27" borderId="0" applyNumberFormat="0" applyBorder="0" applyAlignment="0" applyProtection="0"/>
    <xf numFmtId="0" fontId="91" fillId="27" borderId="0" applyNumberFormat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124" fillId="0" borderId="0" applyFont="0" applyFill="0" applyBorder="0" applyAlignment="0" applyProtection="0"/>
    <xf numFmtId="0" fontId="92" fillId="3" borderId="0" applyNumberFormat="0" applyBorder="0" applyAlignment="0" applyProtection="0"/>
    <xf numFmtId="3" fontId="125" fillId="0" borderId="0"/>
    <xf numFmtId="164" fontId="126" fillId="0" borderId="1" applyAlignment="0" applyProtection="0"/>
    <xf numFmtId="0" fontId="124" fillId="0" borderId="0"/>
    <xf numFmtId="0" fontId="124" fillId="0" borderId="0"/>
    <xf numFmtId="0" fontId="93" fillId="28" borderId="2" applyNumberFormat="0" applyAlignment="0" applyProtection="0"/>
    <xf numFmtId="0" fontId="94" fillId="29" borderId="3" applyNumberFormat="0" applyAlignment="0" applyProtection="0"/>
    <xf numFmtId="3" fontId="65" fillId="0" borderId="0" applyFont="0" applyFill="0" applyBorder="0" applyAlignment="0" applyProtection="0"/>
    <xf numFmtId="187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185" fontId="65" fillId="0" borderId="0" applyFont="0" applyFill="0" applyBorder="0" applyAlignment="0" applyProtection="0"/>
    <xf numFmtId="186" fontId="65" fillId="0" borderId="0" applyFont="0" applyFill="0" applyBorder="0" applyAlignment="0" applyProtection="0"/>
    <xf numFmtId="0" fontId="106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188" fontId="6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2" fontId="65" fillId="0" borderId="0" applyFont="0" applyFill="0" applyBorder="0" applyAlignment="0" applyProtection="0"/>
    <xf numFmtId="0" fontId="97" fillId="4" borderId="0" applyNumberFormat="0" applyBorder="0" applyAlignment="0" applyProtection="0"/>
    <xf numFmtId="38" fontId="127" fillId="28" borderId="0" applyNumberFormat="0" applyBorder="0" applyAlignment="0" applyProtection="0"/>
    <xf numFmtId="0" fontId="98" fillId="0" borderId="4" applyNumberFormat="0" applyFill="0" applyAlignment="0" applyProtection="0"/>
    <xf numFmtId="0" fontId="99" fillId="0" borderId="5" applyNumberFormat="0" applyFill="0" applyAlignment="0" applyProtection="0"/>
    <xf numFmtId="0" fontId="100" fillId="0" borderId="6" applyNumberFormat="0" applyFill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>
      <alignment vertical="top"/>
      <protection locked="0"/>
    </xf>
    <xf numFmtId="0" fontId="101" fillId="7" borderId="2" applyNumberFormat="0" applyAlignment="0" applyProtection="0"/>
    <xf numFmtId="10" fontId="127" fillId="33" borderId="7" applyNumberFormat="0" applyBorder="0" applyAlignment="0" applyProtection="0"/>
    <xf numFmtId="0" fontId="102" fillId="0" borderId="8" applyNumberFormat="0" applyFill="0" applyAlignment="0" applyProtection="0"/>
    <xf numFmtId="189" fontId="65" fillId="0" borderId="0" applyFont="0" applyFill="0" applyBorder="0" applyAlignment="0" applyProtection="0"/>
    <xf numFmtId="190" fontId="65" fillId="0" borderId="0" applyFont="0" applyFill="0" applyBorder="0" applyAlignment="0" applyProtection="0"/>
    <xf numFmtId="0" fontId="103" fillId="34" borderId="0" applyNumberFormat="0" applyBorder="0" applyAlignment="0" applyProtection="0"/>
    <xf numFmtId="0" fontId="129" fillId="0" borderId="0"/>
    <xf numFmtId="191" fontId="65" fillId="0" borderId="0"/>
    <xf numFmtId="0" fontId="65" fillId="0" borderId="0"/>
    <xf numFmtId="0" fontId="65" fillId="0" borderId="0"/>
    <xf numFmtId="0" fontId="130" fillId="0" borderId="0"/>
    <xf numFmtId="0" fontId="90" fillId="0" borderId="0"/>
    <xf numFmtId="0" fontId="113" fillId="0" borderId="0"/>
    <xf numFmtId="0" fontId="95" fillId="0" borderId="0"/>
    <xf numFmtId="0" fontId="37" fillId="0" borderId="0"/>
    <xf numFmtId="0" fontId="95" fillId="0" borderId="0"/>
    <xf numFmtId="0" fontId="1" fillId="0" borderId="0"/>
    <xf numFmtId="0" fontId="95" fillId="33" borderId="9" applyNumberFormat="0" applyFont="0" applyAlignment="0" applyProtection="0"/>
    <xf numFmtId="0" fontId="104" fillId="28" borderId="10" applyNumberFormat="0" applyAlignment="0" applyProtection="0"/>
    <xf numFmtId="10" fontId="65" fillId="0" borderId="0" applyFont="0" applyFill="0" applyBorder="0" applyAlignment="0" applyProtection="0"/>
    <xf numFmtId="3" fontId="131" fillId="0" borderId="0"/>
    <xf numFmtId="0" fontId="132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11" applyNumberFormat="0" applyFill="0" applyAlignment="0" applyProtection="0"/>
    <xf numFmtId="192" fontId="65" fillId="0" borderId="0" applyFont="0" applyFill="0" applyBorder="0" applyAlignment="0" applyProtection="0"/>
    <xf numFmtId="193" fontId="65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40" fontId="133" fillId="0" borderId="0" applyFont="0" applyFill="0" applyBorder="0" applyAlignment="0" applyProtection="0"/>
    <xf numFmtId="38" fontId="133" fillId="0" borderId="0" applyFont="0" applyFill="0" applyBorder="0" applyAlignment="0" applyProtection="0"/>
    <xf numFmtId="0" fontId="133" fillId="0" borderId="0" applyFont="0" applyFill="0" applyBorder="0" applyAlignment="0" applyProtection="0"/>
    <xf numFmtId="0" fontId="133" fillId="0" borderId="0" applyFont="0" applyFill="0" applyBorder="0" applyAlignment="0" applyProtection="0"/>
    <xf numFmtId="10" fontId="65" fillId="0" borderId="0" applyFont="0" applyFill="0" applyBorder="0" applyAlignment="0" applyProtection="0"/>
    <xf numFmtId="0" fontId="134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135" fillId="0" borderId="0" applyFont="0" applyFill="0" applyBorder="0" applyAlignment="0" applyProtection="0"/>
    <xf numFmtId="197" fontId="135" fillId="0" borderId="0" applyFont="0" applyFill="0" applyBorder="0" applyAlignment="0" applyProtection="0"/>
    <xf numFmtId="0" fontId="136" fillId="0" borderId="0"/>
  </cellStyleXfs>
  <cellXfs count="1732">
    <xf numFmtId="0" fontId="0" fillId="0" borderId="0" xfId="0"/>
    <xf numFmtId="0" fontId="3" fillId="0" borderId="0" xfId="0" applyFont="1" applyBorder="1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3" fillId="0" borderId="0" xfId="0" applyFont="1" applyProtection="1">
      <protection hidden="1"/>
    </xf>
    <xf numFmtId="0" fontId="3" fillId="0" borderId="0" xfId="0" applyFont="1" applyFill="1" applyProtection="1">
      <protection hidden="1"/>
    </xf>
    <xf numFmtId="0" fontId="3" fillId="35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14" fillId="36" borderId="12" xfId="0" applyFont="1" applyFill="1" applyBorder="1" applyAlignment="1" applyProtection="1">
      <alignment horizontal="left" vertical="center"/>
      <protection hidden="1"/>
    </xf>
    <xf numFmtId="0" fontId="9" fillId="37" borderId="13" xfId="0" applyFont="1" applyFill="1" applyBorder="1" applyAlignment="1" applyProtection="1">
      <alignment horizontal="center" vertical="center"/>
      <protection hidden="1"/>
    </xf>
    <xf numFmtId="0" fontId="12" fillId="38" borderId="13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7" fillId="37" borderId="0" xfId="0" applyFont="1" applyFill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0" fillId="37" borderId="0" xfId="0" applyFill="1" applyAlignment="1" applyProtection="1">
      <alignment vertical="top"/>
      <protection hidden="1"/>
    </xf>
    <xf numFmtId="0" fontId="1" fillId="37" borderId="0" xfId="0" applyFont="1" applyFill="1" applyBorder="1" applyAlignment="1" applyProtection="1">
      <alignment vertical="top"/>
      <protection hidden="1"/>
    </xf>
    <xf numFmtId="0" fontId="0" fillId="0" borderId="0" xfId="0" applyFill="1" applyAlignment="1" applyProtection="1">
      <alignment vertical="top"/>
      <protection hidden="1"/>
    </xf>
    <xf numFmtId="0" fontId="0" fillId="39" borderId="0" xfId="0" applyFill="1" applyAlignment="1" applyProtection="1">
      <alignment vertical="top"/>
      <protection hidden="1"/>
    </xf>
    <xf numFmtId="0" fontId="22" fillId="37" borderId="0" xfId="0" applyFont="1" applyFill="1" applyBorder="1" applyAlignment="1" applyProtection="1">
      <alignment vertical="top"/>
      <protection hidden="1"/>
    </xf>
    <xf numFmtId="0" fontId="25" fillId="37" borderId="0" xfId="0" applyFont="1" applyFill="1" applyBorder="1" applyAlignment="1" applyProtection="1">
      <alignment vertical="top"/>
      <protection hidden="1"/>
    </xf>
    <xf numFmtId="0" fontId="25" fillId="37" borderId="0" xfId="0" quotePrefix="1" applyFont="1" applyFill="1" applyBorder="1" applyAlignment="1" applyProtection="1">
      <alignment vertical="top"/>
      <protection hidden="1"/>
    </xf>
    <xf numFmtId="0" fontId="22" fillId="37" borderId="0" xfId="0" quotePrefix="1" applyFont="1" applyFill="1" applyBorder="1" applyAlignment="1" applyProtection="1">
      <alignment vertical="top"/>
      <protection hidden="1"/>
    </xf>
    <xf numFmtId="0" fontId="22" fillId="37" borderId="0" xfId="0" applyFont="1" applyFill="1" applyBorder="1" applyAlignment="1" applyProtection="1">
      <alignment horizontal="center" vertical="top"/>
      <protection hidden="1"/>
    </xf>
    <xf numFmtId="49" fontId="22" fillId="37" borderId="0" xfId="0" applyNumberFormat="1" applyFont="1" applyFill="1" applyBorder="1" applyAlignment="1" applyProtection="1">
      <alignment horizontal="center" vertical="top"/>
      <protection hidden="1"/>
    </xf>
    <xf numFmtId="0" fontId="22" fillId="0" borderId="0" xfId="0" applyFont="1" applyFill="1" applyBorder="1" applyAlignment="1" applyProtection="1">
      <alignment vertical="top"/>
      <protection hidden="1"/>
    </xf>
    <xf numFmtId="0" fontId="22" fillId="0" borderId="0" xfId="0" applyFont="1" applyFill="1" applyBorder="1" applyAlignment="1" applyProtection="1">
      <alignment horizontal="center" vertical="top"/>
      <protection hidden="1"/>
    </xf>
    <xf numFmtId="0" fontId="22" fillId="0" borderId="0" xfId="0" applyFont="1" applyFill="1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vertical="top"/>
      <protection hidden="1"/>
    </xf>
    <xf numFmtId="0" fontId="1" fillId="0" borderId="0" xfId="0" applyFont="1" applyFill="1" applyAlignment="1" applyProtection="1">
      <alignment vertical="top"/>
      <protection hidden="1"/>
    </xf>
    <xf numFmtId="14" fontId="22" fillId="0" borderId="0" xfId="0" applyNumberFormat="1" applyFont="1" applyFill="1" applyBorder="1" applyAlignment="1" applyProtection="1">
      <alignment vertical="top"/>
      <protection hidden="1"/>
    </xf>
    <xf numFmtId="0" fontId="22" fillId="0" borderId="0" xfId="0" applyFont="1" applyFill="1" applyBorder="1" applyAlignment="1" applyProtection="1">
      <alignment vertical="top" shrinkToFit="1"/>
      <protection hidden="1"/>
    </xf>
    <xf numFmtId="0" fontId="19" fillId="0" borderId="0" xfId="0" applyFont="1" applyFill="1" applyBorder="1" applyAlignment="1" applyProtection="1">
      <alignment vertical="top"/>
      <protection hidden="1"/>
    </xf>
    <xf numFmtId="0" fontId="22" fillId="0" borderId="0" xfId="0" applyFont="1" applyFill="1" applyAlignment="1" applyProtection="1">
      <alignment vertical="top"/>
      <protection hidden="1"/>
    </xf>
    <xf numFmtId="0" fontId="22" fillId="0" borderId="0" xfId="0" applyFont="1" applyAlignment="1" applyProtection="1">
      <alignment vertical="top"/>
      <protection hidden="1"/>
    </xf>
    <xf numFmtId="0" fontId="19" fillId="0" borderId="0" xfId="0" applyFont="1" applyFill="1" applyAlignment="1" applyProtection="1">
      <alignment vertical="top"/>
      <protection hidden="1"/>
    </xf>
    <xf numFmtId="0" fontId="0" fillId="37" borderId="0" xfId="0" applyFill="1" applyBorder="1" applyAlignment="1" applyProtection="1">
      <alignment vertical="top"/>
      <protection hidden="1"/>
    </xf>
    <xf numFmtId="0" fontId="1" fillId="37" borderId="0" xfId="0" applyFont="1" applyFill="1" applyAlignment="1" applyProtection="1">
      <alignment vertical="top"/>
      <protection hidden="1"/>
    </xf>
    <xf numFmtId="0" fontId="22" fillId="37" borderId="0" xfId="0" applyFont="1" applyFill="1" applyAlignment="1" applyProtection="1">
      <alignment vertical="top"/>
      <protection hidden="1"/>
    </xf>
    <xf numFmtId="0" fontId="19" fillId="37" borderId="0" xfId="0" applyFont="1" applyFill="1" applyAlignment="1" applyProtection="1">
      <alignment vertical="top"/>
      <protection hidden="1"/>
    </xf>
    <xf numFmtId="0" fontId="19" fillId="37" borderId="0" xfId="0" applyFont="1" applyFill="1" applyAlignment="1" applyProtection="1">
      <alignment horizontal="center" vertical="top"/>
      <protection hidden="1"/>
    </xf>
    <xf numFmtId="0" fontId="19" fillId="37" borderId="0" xfId="0" applyFont="1" applyFill="1" applyBorder="1" applyAlignment="1" applyProtection="1">
      <alignment horizontal="left" vertical="top"/>
      <protection hidden="1"/>
    </xf>
    <xf numFmtId="0" fontId="1" fillId="37" borderId="0" xfId="0" applyFont="1" applyFill="1" applyBorder="1" applyAlignment="1" applyProtection="1">
      <alignment horizontal="right" vertical="top"/>
      <protection hidden="1"/>
    </xf>
    <xf numFmtId="0" fontId="19" fillId="37" borderId="0" xfId="0" applyFont="1" applyFill="1" applyBorder="1" applyAlignment="1" applyProtection="1">
      <alignment vertical="top"/>
      <protection hidden="1"/>
    </xf>
    <xf numFmtId="0" fontId="25" fillId="37" borderId="0" xfId="0" applyFont="1" applyFill="1" applyAlignment="1" applyProtection="1">
      <alignment vertical="top"/>
      <protection hidden="1"/>
    </xf>
    <xf numFmtId="0" fontId="26" fillId="37" borderId="0" xfId="0" applyFont="1" applyFill="1" applyBorder="1" applyAlignment="1" applyProtection="1">
      <alignment vertical="top"/>
      <protection hidden="1"/>
    </xf>
    <xf numFmtId="0" fontId="23" fillId="37" borderId="0" xfId="0" applyFont="1" applyFill="1" applyBorder="1" applyAlignment="1" applyProtection="1">
      <alignment vertical="top"/>
      <protection hidden="1"/>
    </xf>
    <xf numFmtId="0" fontId="23" fillId="37" borderId="0" xfId="0" applyFont="1" applyFill="1" applyBorder="1" applyAlignment="1" applyProtection="1">
      <alignment horizontal="center" vertical="top"/>
      <protection hidden="1"/>
    </xf>
    <xf numFmtId="0" fontId="22" fillId="37" borderId="0" xfId="0" applyFont="1" applyFill="1" applyBorder="1" applyAlignment="1" applyProtection="1">
      <alignment horizontal="right" vertical="top"/>
      <protection hidden="1"/>
    </xf>
    <xf numFmtId="0" fontId="22" fillId="37" borderId="0" xfId="0" applyFont="1" applyFill="1" applyBorder="1" applyAlignment="1" applyProtection="1">
      <alignment vertical="center"/>
      <protection hidden="1"/>
    </xf>
    <xf numFmtId="0" fontId="0" fillId="37" borderId="0" xfId="0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0" fillId="37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top"/>
      <protection hidden="1"/>
    </xf>
    <xf numFmtId="0" fontId="21" fillId="37" borderId="0" xfId="0" applyFont="1" applyFill="1" applyAlignment="1" applyProtection="1">
      <alignment horizontal="center" vertical="top"/>
      <protection hidden="1"/>
    </xf>
    <xf numFmtId="0" fontId="19" fillId="0" borderId="0" xfId="0" applyFont="1" applyAlignment="1" applyProtection="1">
      <alignment vertical="top"/>
      <protection hidden="1"/>
    </xf>
    <xf numFmtId="0" fontId="23" fillId="37" borderId="0" xfId="0" applyFont="1" applyFill="1" applyAlignment="1" applyProtection="1">
      <alignment horizontal="center" vertical="top"/>
      <protection hidden="1"/>
    </xf>
    <xf numFmtId="0" fontId="19" fillId="37" borderId="0" xfId="0" applyFont="1" applyFill="1" applyAlignment="1" applyProtection="1">
      <alignment horizontal="left" vertical="top"/>
      <protection hidden="1"/>
    </xf>
    <xf numFmtId="0" fontId="0" fillId="37" borderId="0" xfId="0" applyFill="1" applyBorder="1" applyAlignment="1" applyProtection="1">
      <alignment horizontal="centerContinuous" vertical="top"/>
      <protection hidden="1"/>
    </xf>
    <xf numFmtId="0" fontId="0" fillId="37" borderId="0" xfId="0" applyFill="1" applyAlignment="1" applyProtection="1">
      <alignment horizontal="left" vertical="top"/>
      <protection hidden="1"/>
    </xf>
    <xf numFmtId="0" fontId="1" fillId="0" borderId="0" xfId="0" applyFont="1" applyAlignment="1" applyProtection="1">
      <alignment vertical="top"/>
      <protection hidden="1"/>
    </xf>
    <xf numFmtId="0" fontId="0" fillId="0" borderId="0" xfId="0" applyBorder="1" applyAlignment="1" applyProtection="1">
      <alignment vertical="top"/>
      <protection hidden="1"/>
    </xf>
    <xf numFmtId="0" fontId="0" fillId="37" borderId="0" xfId="0" applyFill="1" applyBorder="1" applyAlignment="1" applyProtection="1">
      <alignment horizontal="left" vertical="top"/>
      <protection hidden="1"/>
    </xf>
    <xf numFmtId="49" fontId="0" fillId="37" borderId="0" xfId="0" applyNumberFormat="1" applyFill="1" applyBorder="1" applyAlignment="1" applyProtection="1">
      <alignment horizontal="left" vertical="top"/>
      <protection hidden="1"/>
    </xf>
    <xf numFmtId="0" fontId="0" fillId="37" borderId="0" xfId="0" applyFill="1" applyBorder="1" applyAlignment="1" applyProtection="1">
      <alignment vertical="center" shrinkToFit="1"/>
      <protection hidden="1"/>
    </xf>
    <xf numFmtId="49" fontId="0" fillId="37" borderId="0" xfId="0" applyNumberFormat="1" applyFill="1" applyBorder="1" applyAlignment="1" applyProtection="1">
      <alignment vertical="top"/>
      <protection hidden="1"/>
    </xf>
    <xf numFmtId="49" fontId="1" fillId="37" borderId="0" xfId="0" applyNumberFormat="1" applyFont="1" applyFill="1" applyBorder="1" applyAlignment="1" applyProtection="1">
      <alignment vertical="top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1" fillId="37" borderId="0" xfId="0" quotePrefix="1" applyFont="1" applyFill="1" applyBorder="1" applyAlignment="1" applyProtection="1">
      <alignment vertical="top"/>
      <protection hidden="1"/>
    </xf>
    <xf numFmtId="0" fontId="0" fillId="37" borderId="14" xfId="0" applyFill="1" applyBorder="1" applyAlignment="1" applyProtection="1">
      <alignment vertical="top"/>
      <protection hidden="1"/>
    </xf>
    <xf numFmtId="0" fontId="25" fillId="0" borderId="0" xfId="0" applyFont="1" applyFill="1" applyAlignment="1" applyProtection="1">
      <alignment vertical="top"/>
      <protection hidden="1"/>
    </xf>
    <xf numFmtId="0" fontId="25" fillId="37" borderId="0" xfId="0" applyFont="1" applyFill="1" applyBorder="1" applyAlignment="1" applyProtection="1">
      <alignment horizontal="center" vertical="top"/>
      <protection hidden="1"/>
    </xf>
    <xf numFmtId="0" fontId="0" fillId="37" borderId="15" xfId="0" applyFill="1" applyBorder="1" applyAlignment="1" applyProtection="1">
      <alignment horizontal="left" vertical="top"/>
      <protection hidden="1"/>
    </xf>
    <xf numFmtId="0" fontId="0" fillId="37" borderId="16" xfId="0" applyFill="1" applyBorder="1" applyAlignment="1" applyProtection="1">
      <alignment horizontal="left" vertical="top"/>
      <protection hidden="1"/>
    </xf>
    <xf numFmtId="0" fontId="0" fillId="37" borderId="14" xfId="0" applyFill="1" applyBorder="1" applyAlignment="1" applyProtection="1">
      <alignment horizontal="left" vertical="top"/>
      <protection hidden="1"/>
    </xf>
    <xf numFmtId="0" fontId="0" fillId="37" borderId="17" xfId="0" applyFill="1" applyBorder="1" applyAlignment="1" applyProtection="1">
      <alignment horizontal="left" vertical="top"/>
      <protection hidden="1"/>
    </xf>
    <xf numFmtId="0" fontId="0" fillId="37" borderId="18" xfId="0" applyFill="1" applyBorder="1" applyAlignment="1" applyProtection="1">
      <alignment horizontal="left" vertical="top"/>
      <protection hidden="1"/>
    </xf>
    <xf numFmtId="0" fontId="0" fillId="37" borderId="19" xfId="0" applyFill="1" applyBorder="1" applyAlignment="1" applyProtection="1">
      <alignment horizontal="left" vertical="top"/>
      <protection hidden="1"/>
    </xf>
    <xf numFmtId="0" fontId="0" fillId="37" borderId="15" xfId="0" applyFill="1" applyBorder="1" applyAlignment="1" applyProtection="1">
      <alignment vertical="top"/>
      <protection hidden="1"/>
    </xf>
    <xf numFmtId="0" fontId="0" fillId="37" borderId="17" xfId="0" applyFill="1" applyBorder="1" applyAlignment="1" applyProtection="1">
      <alignment vertical="top"/>
      <protection hidden="1"/>
    </xf>
    <xf numFmtId="0" fontId="0" fillId="37" borderId="18" xfId="0" applyFill="1" applyBorder="1" applyAlignment="1" applyProtection="1">
      <alignment vertical="top"/>
      <protection hidden="1"/>
    </xf>
    <xf numFmtId="0" fontId="0" fillId="37" borderId="19" xfId="0" applyFill="1" applyBorder="1" applyAlignment="1" applyProtection="1">
      <alignment vertical="top"/>
      <protection hidden="1"/>
    </xf>
    <xf numFmtId="0" fontId="0" fillId="37" borderId="16" xfId="0" applyFill="1" applyBorder="1" applyAlignment="1" applyProtection="1">
      <alignment vertical="top"/>
      <protection hidden="1"/>
    </xf>
    <xf numFmtId="0" fontId="0" fillId="37" borderId="14" xfId="0" applyFill="1" applyBorder="1" applyAlignment="1" applyProtection="1">
      <alignment horizontal="center" vertical="top"/>
      <protection hidden="1"/>
    </xf>
    <xf numFmtId="0" fontId="0" fillId="37" borderId="19" xfId="0" applyFill="1" applyBorder="1" applyAlignment="1" applyProtection="1">
      <alignment horizontal="center" vertical="top"/>
      <protection hidden="1"/>
    </xf>
    <xf numFmtId="0" fontId="22" fillId="37" borderId="0" xfId="0" applyFont="1" applyFill="1" applyBorder="1" applyAlignment="1" applyProtection="1">
      <alignment horizontal="left" vertical="top"/>
      <protection hidden="1"/>
    </xf>
    <xf numFmtId="0" fontId="1" fillId="37" borderId="0" xfId="0" applyFont="1" applyFill="1" applyBorder="1" applyAlignment="1" applyProtection="1">
      <alignment horizontal="center" vertical="top"/>
      <protection hidden="1"/>
    </xf>
    <xf numFmtId="0" fontId="37" fillId="0" borderId="0" xfId="87" applyAlignment="1" applyProtection="1">
      <alignment vertical="top"/>
      <protection hidden="1"/>
    </xf>
    <xf numFmtId="0" fontId="37" fillId="0" borderId="0" xfId="87" applyAlignment="1" applyProtection="1">
      <alignment vertical="top" wrapText="1"/>
      <protection hidden="1"/>
    </xf>
    <xf numFmtId="0" fontId="16" fillId="0" borderId="0" xfId="89" applyFont="1" applyFill="1" applyProtection="1">
      <protection hidden="1"/>
    </xf>
    <xf numFmtId="0" fontId="16" fillId="0" borderId="0" xfId="89" applyFont="1" applyProtection="1">
      <protection hidden="1"/>
    </xf>
    <xf numFmtId="0" fontId="18" fillId="37" borderId="0" xfId="89" applyFont="1" applyFill="1" applyBorder="1" applyAlignment="1" applyProtection="1">
      <alignment vertical="top"/>
      <protection hidden="1"/>
    </xf>
    <xf numFmtId="0" fontId="16" fillId="37" borderId="0" xfId="89" applyFont="1" applyFill="1" applyBorder="1" applyAlignment="1" applyProtection="1">
      <alignment horizontal="right" vertical="center"/>
      <protection hidden="1"/>
    </xf>
    <xf numFmtId="0" fontId="16" fillId="0" borderId="0" xfId="89" applyFont="1" applyFill="1" applyBorder="1" applyAlignment="1" applyProtection="1">
      <alignment vertical="top"/>
      <protection hidden="1"/>
    </xf>
    <xf numFmtId="0" fontId="16" fillId="0" borderId="0" xfId="89" applyFont="1" applyBorder="1" applyAlignment="1" applyProtection="1">
      <alignment vertical="top"/>
      <protection hidden="1"/>
    </xf>
    <xf numFmtId="0" fontId="16" fillId="37" borderId="0" xfId="89" applyFont="1" applyFill="1" applyProtection="1">
      <protection hidden="1"/>
    </xf>
    <xf numFmtId="0" fontId="6" fillId="37" borderId="0" xfId="89" applyFont="1" applyFill="1" applyBorder="1" applyAlignment="1" applyProtection="1">
      <alignment vertical="top"/>
      <protection hidden="1"/>
    </xf>
    <xf numFmtId="0" fontId="6" fillId="37" borderId="0" xfId="89" applyFont="1" applyFill="1" applyBorder="1" applyAlignment="1" applyProtection="1">
      <alignment horizontal="right" vertical="center"/>
      <protection hidden="1"/>
    </xf>
    <xf numFmtId="0" fontId="6" fillId="0" borderId="0" xfId="89" applyFont="1" applyBorder="1" applyAlignment="1" applyProtection="1">
      <alignment vertical="top"/>
      <protection hidden="1"/>
    </xf>
    <xf numFmtId="0" fontId="6" fillId="0" borderId="0" xfId="89" applyFont="1" applyBorder="1" applyAlignment="1" applyProtection="1">
      <alignment vertical="center"/>
      <protection hidden="1"/>
    </xf>
    <xf numFmtId="0" fontId="6" fillId="0" borderId="0" xfId="89" applyFont="1" applyFill="1" applyBorder="1" applyAlignment="1" applyProtection="1">
      <alignment vertical="top"/>
      <protection hidden="1"/>
    </xf>
    <xf numFmtId="0" fontId="6" fillId="0" borderId="0" xfId="89" applyFont="1" applyFill="1" applyBorder="1" applyAlignment="1" applyProtection="1">
      <alignment vertical="center"/>
      <protection hidden="1"/>
    </xf>
    <xf numFmtId="0" fontId="6" fillId="37" borderId="0" xfId="89" applyFont="1" applyFill="1" applyBorder="1" applyAlignment="1" applyProtection="1">
      <alignment horizontal="center" vertical="center"/>
      <protection hidden="1"/>
    </xf>
    <xf numFmtId="0" fontId="6" fillId="37" borderId="20" xfId="89" applyFont="1" applyFill="1" applyBorder="1" applyAlignment="1" applyProtection="1">
      <alignment horizontal="center" vertical="top"/>
      <protection hidden="1"/>
    </xf>
    <xf numFmtId="0" fontId="6" fillId="37" borderId="21" xfId="89" applyFont="1" applyFill="1" applyBorder="1" applyAlignment="1" applyProtection="1">
      <alignment vertical="top"/>
      <protection hidden="1"/>
    </xf>
    <xf numFmtId="0" fontId="6" fillId="0" borderId="0" xfId="89" applyFont="1" applyProtection="1">
      <protection hidden="1"/>
    </xf>
    <xf numFmtId="0" fontId="8" fillId="37" borderId="0" xfId="0" applyFont="1" applyFill="1" applyBorder="1" applyAlignment="1" applyProtection="1">
      <alignment horizontal="left" vertical="top" wrapText="1"/>
      <protection hidden="1"/>
    </xf>
    <xf numFmtId="0" fontId="6" fillId="37" borderId="22" xfId="89" applyFont="1" applyFill="1" applyBorder="1" applyAlignment="1" applyProtection="1">
      <alignment horizontal="right" vertical="center"/>
      <protection hidden="1"/>
    </xf>
    <xf numFmtId="0" fontId="6" fillId="37" borderId="23" xfId="89" applyFont="1" applyFill="1" applyBorder="1" applyAlignment="1" applyProtection="1">
      <alignment horizontal="right" vertical="center"/>
      <protection hidden="1"/>
    </xf>
    <xf numFmtId="0" fontId="37" fillId="37" borderId="0" xfId="87" applyFont="1" applyFill="1" applyAlignment="1" applyProtection="1">
      <alignment vertical="top"/>
      <protection hidden="1"/>
    </xf>
    <xf numFmtId="0" fontId="42" fillId="37" borderId="0" xfId="89" applyFont="1" applyFill="1" applyBorder="1" applyAlignment="1" applyProtection="1">
      <alignment vertical="center"/>
      <protection hidden="1"/>
    </xf>
    <xf numFmtId="0" fontId="37" fillId="37" borderId="20" xfId="87" applyFill="1" applyBorder="1" applyAlignment="1" applyProtection="1">
      <alignment horizontal="center" vertical="top"/>
      <protection hidden="1"/>
    </xf>
    <xf numFmtId="0" fontId="37" fillId="37" borderId="0" xfId="87" applyFill="1" applyAlignment="1" applyProtection="1">
      <alignment vertical="top"/>
      <protection hidden="1"/>
    </xf>
    <xf numFmtId="0" fontId="38" fillId="37" borderId="0" xfId="87" applyFont="1" applyFill="1" applyAlignment="1" applyProtection="1">
      <alignment horizontal="centerContinuous" vertical="top"/>
      <protection hidden="1"/>
    </xf>
    <xf numFmtId="0" fontId="39" fillId="37" borderId="0" xfId="87" applyFont="1" applyFill="1" applyAlignment="1" applyProtection="1">
      <alignment horizontal="centerContinuous" vertical="top"/>
      <protection hidden="1"/>
    </xf>
    <xf numFmtId="0" fontId="37" fillId="37" borderId="21" xfId="87" applyFill="1" applyBorder="1" applyAlignment="1" applyProtection="1">
      <alignment vertical="top"/>
      <protection hidden="1"/>
    </xf>
    <xf numFmtId="0" fontId="37" fillId="37" borderId="24" xfId="87" applyFill="1" applyBorder="1" applyAlignment="1" applyProtection="1">
      <alignment vertical="top"/>
      <protection hidden="1"/>
    </xf>
    <xf numFmtId="0" fontId="37" fillId="37" borderId="25" xfId="87" applyFill="1" applyBorder="1" applyAlignment="1" applyProtection="1">
      <alignment vertical="top"/>
      <protection hidden="1"/>
    </xf>
    <xf numFmtId="0" fontId="37" fillId="37" borderId="20" xfId="87" applyFill="1" applyBorder="1" applyAlignment="1" applyProtection="1">
      <alignment vertical="top"/>
      <protection hidden="1"/>
    </xf>
    <xf numFmtId="0" fontId="37" fillId="37" borderId="26" xfId="87" applyFill="1" applyBorder="1" applyAlignment="1" applyProtection="1">
      <alignment vertical="top" wrapText="1"/>
      <protection hidden="1"/>
    </xf>
    <xf numFmtId="0" fontId="37" fillId="37" borderId="21" xfId="87" applyFill="1" applyBorder="1" applyAlignment="1" applyProtection="1">
      <alignment horizontal="centerContinuous" vertical="top"/>
      <protection hidden="1"/>
    </xf>
    <xf numFmtId="0" fontId="37" fillId="37" borderId="24" xfId="87" applyFill="1" applyBorder="1" applyAlignment="1" applyProtection="1">
      <alignment horizontal="centerContinuous" vertical="top"/>
      <protection hidden="1"/>
    </xf>
    <xf numFmtId="0" fontId="38" fillId="37" borderId="24" xfId="87" applyFont="1" applyFill="1" applyBorder="1" applyAlignment="1" applyProtection="1">
      <alignment horizontal="centerContinuous" vertical="top"/>
      <protection hidden="1"/>
    </xf>
    <xf numFmtId="0" fontId="38" fillId="37" borderId="25" xfId="87" applyFont="1" applyFill="1" applyBorder="1" applyAlignment="1" applyProtection="1">
      <alignment horizontal="centerContinuous" vertical="top"/>
      <protection hidden="1"/>
    </xf>
    <xf numFmtId="0" fontId="37" fillId="37" borderId="26" xfId="87" applyFill="1" applyBorder="1" applyAlignment="1" applyProtection="1">
      <alignment horizontal="center" vertical="top"/>
      <protection hidden="1"/>
    </xf>
    <xf numFmtId="0" fontId="37" fillId="37" borderId="27" xfId="87" applyFill="1" applyBorder="1" applyAlignment="1" applyProtection="1">
      <alignment horizontal="center" vertical="top"/>
      <protection hidden="1"/>
    </xf>
    <xf numFmtId="0" fontId="37" fillId="37" borderId="28" xfId="87" applyFill="1" applyBorder="1" applyAlignment="1" applyProtection="1">
      <alignment horizontal="center" vertical="top"/>
      <protection hidden="1"/>
    </xf>
    <xf numFmtId="0" fontId="37" fillId="37" borderId="20" xfId="87" quotePrefix="1" applyFill="1" applyBorder="1" applyAlignment="1" applyProtection="1">
      <alignment vertical="top"/>
      <protection hidden="1"/>
    </xf>
    <xf numFmtId="0" fontId="37" fillId="37" borderId="0" xfId="87" applyFill="1" applyBorder="1" applyAlignment="1" applyProtection="1">
      <alignment vertical="top"/>
      <protection hidden="1"/>
    </xf>
    <xf numFmtId="0" fontId="40" fillId="37" borderId="26" xfId="87" applyFont="1" applyFill="1" applyBorder="1" applyAlignment="1" applyProtection="1">
      <alignment horizontal="center" vertical="top"/>
      <protection hidden="1"/>
    </xf>
    <xf numFmtId="0" fontId="40" fillId="37" borderId="28" xfId="87" applyFont="1" applyFill="1" applyBorder="1" applyAlignment="1" applyProtection="1">
      <alignment horizontal="center" vertical="top"/>
      <protection hidden="1"/>
    </xf>
    <xf numFmtId="9" fontId="40" fillId="37" borderId="26" xfId="87" applyNumberFormat="1" applyFont="1" applyFill="1" applyBorder="1" applyAlignment="1" applyProtection="1">
      <alignment horizontal="center" vertical="top"/>
      <protection hidden="1"/>
    </xf>
    <xf numFmtId="9" fontId="40" fillId="37" borderId="28" xfId="87" applyNumberFormat="1" applyFont="1" applyFill="1" applyBorder="1" applyAlignment="1" applyProtection="1">
      <alignment horizontal="center" vertical="top"/>
      <protection hidden="1"/>
    </xf>
    <xf numFmtId="0" fontId="41" fillId="37" borderId="0" xfId="87" applyFont="1" applyFill="1" applyAlignment="1" applyProtection="1">
      <alignment horizontal="center" vertical="top"/>
      <protection hidden="1"/>
    </xf>
    <xf numFmtId="0" fontId="41" fillId="37" borderId="0" xfId="87" applyFont="1" applyFill="1" applyAlignment="1" applyProtection="1">
      <alignment vertical="top"/>
      <protection hidden="1"/>
    </xf>
    <xf numFmtId="0" fontId="37" fillId="37" borderId="0" xfId="87" applyFont="1" applyFill="1" applyAlignment="1" applyProtection="1">
      <alignment horizontal="center" vertical="top"/>
      <protection hidden="1"/>
    </xf>
    <xf numFmtId="0" fontId="37" fillId="37" borderId="0" xfId="87" applyFont="1" applyFill="1" applyAlignment="1" applyProtection="1">
      <alignment horizontal="right" vertical="top"/>
      <protection hidden="1"/>
    </xf>
    <xf numFmtId="0" fontId="22" fillId="37" borderId="29" xfId="0" applyFont="1" applyFill="1" applyBorder="1" applyAlignment="1" applyProtection="1">
      <alignment vertical="center"/>
      <protection hidden="1"/>
    </xf>
    <xf numFmtId="0" fontId="22" fillId="37" borderId="30" xfId="0" applyFont="1" applyFill="1" applyBorder="1" applyAlignment="1" applyProtection="1">
      <alignment vertical="center"/>
      <protection hidden="1"/>
    </xf>
    <xf numFmtId="0" fontId="0" fillId="37" borderId="31" xfId="0" applyFill="1" applyBorder="1" applyAlignment="1" applyProtection="1">
      <alignment vertical="top"/>
      <protection hidden="1"/>
    </xf>
    <xf numFmtId="0" fontId="0" fillId="37" borderId="30" xfId="0" applyFill="1" applyBorder="1" applyAlignment="1" applyProtection="1">
      <alignment vertical="top"/>
      <protection hidden="1"/>
    </xf>
    <xf numFmtId="0" fontId="17" fillId="37" borderId="0" xfId="89" applyFont="1" applyFill="1" applyBorder="1" applyAlignment="1" applyProtection="1">
      <alignment vertical="top"/>
      <protection hidden="1"/>
    </xf>
    <xf numFmtId="0" fontId="25" fillId="0" borderId="0" xfId="0" applyFont="1" applyBorder="1" applyAlignment="1" applyProtection="1">
      <alignment vertical="top"/>
      <protection hidden="1"/>
    </xf>
    <xf numFmtId="0" fontId="25" fillId="0" borderId="0" xfId="0" applyFont="1" applyAlignment="1" applyProtection="1">
      <alignment vertical="top"/>
      <protection hidden="1"/>
    </xf>
    <xf numFmtId="0" fontId="0" fillId="37" borderId="15" xfId="0" applyFill="1" applyBorder="1" applyAlignment="1" applyProtection="1">
      <alignment horizontal="center" vertical="top"/>
      <protection hidden="1"/>
    </xf>
    <xf numFmtId="0" fontId="0" fillId="37" borderId="16" xfId="0" applyFill="1" applyBorder="1" applyAlignment="1" applyProtection="1">
      <alignment horizontal="center" vertical="top"/>
      <protection hidden="1"/>
    </xf>
    <xf numFmtId="0" fontId="0" fillId="37" borderId="17" xfId="0" applyFill="1" applyBorder="1" applyAlignment="1" applyProtection="1">
      <alignment horizontal="center" vertical="top"/>
      <protection hidden="1"/>
    </xf>
    <xf numFmtId="0" fontId="0" fillId="37" borderId="18" xfId="0" applyFill="1" applyBorder="1" applyAlignment="1" applyProtection="1">
      <alignment horizontal="center" vertical="top"/>
      <protection hidden="1"/>
    </xf>
    <xf numFmtId="0" fontId="46" fillId="37" borderId="0" xfId="0" applyFont="1" applyFill="1" applyBorder="1" applyAlignment="1" applyProtection="1">
      <alignment vertical="top"/>
      <protection hidden="1"/>
    </xf>
    <xf numFmtId="0" fontId="3" fillId="37" borderId="20" xfId="89" applyFont="1" applyFill="1" applyBorder="1" applyAlignment="1" applyProtection="1">
      <alignment horizontal="center" vertical="top"/>
      <protection hidden="1"/>
    </xf>
    <xf numFmtId="0" fontId="10" fillId="37" borderId="0" xfId="0" applyFont="1" applyFill="1" applyBorder="1" applyAlignment="1" applyProtection="1">
      <alignment horizontal="left" vertical="top"/>
      <protection hidden="1"/>
    </xf>
    <xf numFmtId="0" fontId="23" fillId="37" borderId="0" xfId="0" applyFont="1" applyFill="1" applyBorder="1" applyAlignment="1" applyProtection="1">
      <alignment horizontal="left" vertical="top"/>
      <protection hidden="1"/>
    </xf>
    <xf numFmtId="0" fontId="37" fillId="37" borderId="0" xfId="87" applyFont="1" applyFill="1" applyBorder="1" applyAlignment="1" applyProtection="1">
      <alignment vertical="top"/>
      <protection hidden="1"/>
    </xf>
    <xf numFmtId="0" fontId="37" fillId="37" borderId="0" xfId="87" applyFill="1" applyBorder="1" applyAlignment="1" applyProtection="1">
      <alignment vertical="top" wrapText="1"/>
      <protection hidden="1"/>
    </xf>
    <xf numFmtId="9" fontId="37" fillId="37" borderId="0" xfId="87" applyNumberFormat="1" applyFill="1" applyBorder="1" applyAlignment="1" applyProtection="1">
      <alignment horizontal="center" vertical="top"/>
      <protection hidden="1"/>
    </xf>
    <xf numFmtId="0" fontId="37" fillId="37" borderId="0" xfId="87" applyFill="1" applyAlignment="1" applyProtection="1">
      <alignment vertical="top" wrapText="1"/>
      <protection hidden="1"/>
    </xf>
    <xf numFmtId="0" fontId="37" fillId="37" borderId="20" xfId="87" applyFill="1" applyBorder="1" applyAlignment="1" applyProtection="1">
      <alignment horizontal="center" vertical="top" wrapText="1"/>
      <protection hidden="1"/>
    </xf>
    <xf numFmtId="0" fontId="37" fillId="37" borderId="20" xfId="87" quotePrefix="1" applyFill="1" applyBorder="1" applyAlignment="1" applyProtection="1">
      <alignment horizontal="center" vertical="top"/>
      <protection hidden="1"/>
    </xf>
    <xf numFmtId="0" fontId="37" fillId="37" borderId="0" xfId="87" quotePrefix="1" applyFill="1" applyBorder="1" applyAlignment="1" applyProtection="1">
      <alignment vertical="top"/>
      <protection hidden="1"/>
    </xf>
    <xf numFmtId="0" fontId="37" fillId="37" borderId="0" xfId="87" applyFill="1" applyBorder="1" applyAlignment="1" applyProtection="1">
      <alignment vertical="top" shrinkToFit="1"/>
      <protection hidden="1"/>
    </xf>
    <xf numFmtId="0" fontId="37" fillId="37" borderId="0" xfId="87" applyFill="1" applyBorder="1" applyAlignment="1" applyProtection="1">
      <alignment horizontal="centerContinuous" vertical="top"/>
      <protection hidden="1"/>
    </xf>
    <xf numFmtId="0" fontId="42" fillId="37" borderId="0" xfId="89" applyFont="1" applyFill="1" applyBorder="1" applyAlignment="1" applyProtection="1">
      <alignment vertical="top"/>
      <protection hidden="1"/>
    </xf>
    <xf numFmtId="0" fontId="47" fillId="37" borderId="0" xfId="87" applyFont="1" applyFill="1" applyAlignment="1" applyProtection="1">
      <alignment horizontal="centerContinuous" vertical="top"/>
      <protection hidden="1"/>
    </xf>
    <xf numFmtId="0" fontId="37" fillId="37" borderId="21" xfId="87" applyNumberFormat="1" applyFont="1" applyFill="1" applyBorder="1" applyAlignment="1" applyProtection="1">
      <alignment horizontal="right" vertical="top" shrinkToFit="1"/>
      <protection hidden="1"/>
    </xf>
    <xf numFmtId="0" fontId="37" fillId="37" borderId="15" xfId="87" applyFill="1" applyBorder="1" applyAlignment="1" applyProtection="1">
      <alignment vertical="top"/>
      <protection hidden="1"/>
    </xf>
    <xf numFmtId="0" fontId="37" fillId="37" borderId="16" xfId="87" applyFill="1" applyBorder="1" applyAlignment="1" applyProtection="1">
      <alignment vertical="top"/>
      <protection hidden="1"/>
    </xf>
    <xf numFmtId="0" fontId="37" fillId="37" borderId="14" xfId="87" applyFill="1" applyBorder="1" applyAlignment="1" applyProtection="1">
      <alignment vertical="top"/>
      <protection hidden="1"/>
    </xf>
    <xf numFmtId="0" fontId="3" fillId="37" borderId="20" xfId="87" applyFont="1" applyFill="1" applyBorder="1" applyAlignment="1" applyProtection="1">
      <alignment horizontal="center" vertical="top"/>
      <protection hidden="1"/>
    </xf>
    <xf numFmtId="0" fontId="3" fillId="37" borderId="0" xfId="87" applyFont="1" applyFill="1" applyBorder="1" applyAlignment="1" applyProtection="1">
      <alignment horizontal="center" vertical="top"/>
      <protection hidden="1"/>
    </xf>
    <xf numFmtId="0" fontId="37" fillId="37" borderId="20" xfId="87" quotePrefix="1" applyFont="1" applyFill="1" applyBorder="1" applyAlignment="1" applyProtection="1">
      <alignment vertical="top"/>
      <protection hidden="1"/>
    </xf>
    <xf numFmtId="0" fontId="3" fillId="37" borderId="24" xfId="0" applyFont="1" applyFill="1" applyBorder="1" applyAlignment="1" applyProtection="1">
      <alignment horizontal="right" vertical="top"/>
      <protection hidden="1"/>
    </xf>
    <xf numFmtId="0" fontId="3" fillId="37" borderId="25" xfId="0" applyFont="1" applyFill="1" applyBorder="1" applyAlignment="1" applyProtection="1">
      <alignment horizontal="right" vertical="top"/>
      <protection hidden="1"/>
    </xf>
    <xf numFmtId="0" fontId="3" fillId="37" borderId="21" xfId="0" applyFont="1" applyFill="1" applyBorder="1" applyAlignment="1" applyProtection="1">
      <alignment horizontal="left" vertical="top"/>
      <protection hidden="1"/>
    </xf>
    <xf numFmtId="0" fontId="3" fillId="37" borderId="15" xfId="0" applyFont="1" applyFill="1" applyBorder="1" applyAlignment="1" applyProtection="1">
      <alignment horizontal="right" vertical="top"/>
      <protection hidden="1"/>
    </xf>
    <xf numFmtId="0" fontId="3" fillId="37" borderId="31" xfId="0" applyFont="1" applyFill="1" applyBorder="1" applyAlignment="1" applyProtection="1">
      <alignment horizontal="right" vertical="top"/>
      <protection hidden="1"/>
    </xf>
    <xf numFmtId="0" fontId="3" fillId="37" borderId="24" xfId="0" applyFont="1" applyFill="1" applyBorder="1" applyAlignment="1" applyProtection="1">
      <alignment horizontal="left" vertical="top"/>
      <protection hidden="1"/>
    </xf>
    <xf numFmtId="0" fontId="37" fillId="37" borderId="21" xfId="87" quotePrefix="1" applyFill="1" applyBorder="1" applyAlignment="1" applyProtection="1">
      <alignment vertical="top"/>
      <protection hidden="1"/>
    </xf>
    <xf numFmtId="0" fontId="3" fillId="37" borderId="20" xfId="0" applyFont="1" applyFill="1" applyBorder="1" applyAlignment="1" applyProtection="1">
      <alignment horizontal="center" vertical="top"/>
      <protection hidden="1"/>
    </xf>
    <xf numFmtId="0" fontId="18" fillId="37" borderId="20" xfId="87" applyFont="1" applyFill="1" applyBorder="1" applyAlignment="1" applyProtection="1">
      <alignment horizontal="center" vertical="center" wrapText="1"/>
      <protection hidden="1"/>
    </xf>
    <xf numFmtId="0" fontId="37" fillId="37" borderId="0" xfId="87" applyFill="1" applyAlignment="1" applyProtection="1">
      <alignment vertical="center"/>
      <protection hidden="1"/>
    </xf>
    <xf numFmtId="0" fontId="37" fillId="37" borderId="0" xfId="87" applyFill="1" applyBorder="1" applyAlignment="1" applyProtection="1">
      <alignment vertical="center"/>
      <protection hidden="1"/>
    </xf>
    <xf numFmtId="0" fontId="37" fillId="0" borderId="0" xfId="87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2" fillId="37" borderId="0" xfId="0" applyFont="1" applyFill="1" applyBorder="1" applyAlignment="1" applyProtection="1">
      <alignment horizontal="center" vertical="top" wrapText="1"/>
      <protection hidden="1"/>
    </xf>
    <xf numFmtId="0" fontId="25" fillId="37" borderId="0" xfId="0" applyFont="1" applyFill="1" applyBorder="1" applyAlignment="1" applyProtection="1">
      <alignment vertical="center" shrinkToFit="1"/>
      <protection hidden="1"/>
    </xf>
    <xf numFmtId="0" fontId="0" fillId="37" borderId="30" xfId="0" applyFill="1" applyBorder="1" applyAlignment="1" applyProtection="1">
      <alignment horizontal="center" vertical="top"/>
      <protection hidden="1"/>
    </xf>
    <xf numFmtId="0" fontId="0" fillId="37" borderId="30" xfId="0" applyFill="1" applyBorder="1" applyAlignment="1" applyProtection="1">
      <alignment horizontal="left" vertical="top" wrapText="1"/>
      <protection hidden="1"/>
    </xf>
    <xf numFmtId="0" fontId="0" fillId="37" borderId="31" xfId="0" applyFill="1" applyBorder="1" applyAlignment="1" applyProtection="1">
      <alignment horizontal="center" vertical="top"/>
      <protection hidden="1"/>
    </xf>
    <xf numFmtId="0" fontId="51" fillId="0" borderId="0" xfId="0" applyFont="1" applyProtection="1">
      <protection hidden="1"/>
    </xf>
    <xf numFmtId="0" fontId="50" fillId="37" borderId="0" xfId="71" applyFont="1" applyFill="1" applyBorder="1" applyAlignment="1" applyProtection="1">
      <alignment horizontal="center" vertical="center"/>
      <protection hidden="1"/>
    </xf>
    <xf numFmtId="0" fontId="50" fillId="37" borderId="0" xfId="0" applyFont="1" applyFill="1" applyBorder="1" applyAlignment="1" applyProtection="1">
      <alignment horizontal="center" vertical="center"/>
      <protection hidden="1"/>
    </xf>
    <xf numFmtId="0" fontId="51" fillId="37" borderId="0" xfId="0" applyFont="1" applyFill="1" applyProtection="1">
      <protection hidden="1"/>
    </xf>
    <xf numFmtId="0" fontId="46" fillId="37" borderId="0" xfId="0" applyFont="1" applyFill="1" applyAlignment="1" applyProtection="1">
      <alignment vertical="top"/>
      <protection hidden="1"/>
    </xf>
    <xf numFmtId="0" fontId="25" fillId="0" borderId="0" xfId="0" applyFont="1" applyFill="1" applyBorder="1" applyAlignment="1" applyProtection="1">
      <alignment vertical="top"/>
      <protection hidden="1"/>
    </xf>
    <xf numFmtId="0" fontId="25" fillId="0" borderId="0" xfId="0" applyFont="1" applyFill="1" applyBorder="1" applyAlignment="1" applyProtection="1">
      <alignment horizontal="left" vertical="top"/>
      <protection hidden="1"/>
    </xf>
    <xf numFmtId="0" fontId="25" fillId="0" borderId="0" xfId="0" applyFont="1" applyFill="1" applyBorder="1" applyAlignment="1" applyProtection="1">
      <alignment horizontal="center" vertical="top"/>
      <protection hidden="1"/>
    </xf>
    <xf numFmtId="0" fontId="25" fillId="0" borderId="0" xfId="0" applyFont="1" applyFill="1" applyBorder="1" applyAlignment="1" applyProtection="1">
      <alignment horizontal="right" vertical="top"/>
      <protection hidden="1"/>
    </xf>
    <xf numFmtId="0" fontId="25" fillId="37" borderId="0" xfId="0" applyFont="1" applyFill="1" applyBorder="1" applyAlignment="1" applyProtection="1">
      <alignment horizontal="center" vertical="top" wrapText="1"/>
      <protection hidden="1"/>
    </xf>
    <xf numFmtId="0" fontId="22" fillId="37" borderId="0" xfId="0" applyNumberFormat="1" applyFont="1" applyFill="1" applyBorder="1" applyProtection="1">
      <protection hidden="1"/>
    </xf>
    <xf numFmtId="0" fontId="25" fillId="37" borderId="0" xfId="0" applyNumberFormat="1" applyFont="1" applyFill="1" applyBorder="1" applyProtection="1">
      <protection hidden="1"/>
    </xf>
    <xf numFmtId="0" fontId="25" fillId="37" borderId="0" xfId="0" applyNumberFormat="1" applyFont="1" applyFill="1" applyBorder="1" applyAlignment="1" applyProtection="1">
      <alignment vertical="top"/>
      <protection hidden="1"/>
    </xf>
    <xf numFmtId="0" fontId="25" fillId="37" borderId="0" xfId="0" applyFont="1" applyFill="1" applyBorder="1" applyAlignment="1" applyProtection="1">
      <alignment vertical="top" wrapText="1"/>
      <protection hidden="1"/>
    </xf>
    <xf numFmtId="0" fontId="25" fillId="37" borderId="0" xfId="0" applyFont="1" applyFill="1" applyAlignment="1" applyProtection="1">
      <alignment vertical="top" wrapText="1"/>
      <protection hidden="1"/>
    </xf>
    <xf numFmtId="0" fontId="25" fillId="0" borderId="0" xfId="0" applyFont="1" applyFill="1" applyAlignment="1" applyProtection="1">
      <alignment vertical="top" wrapText="1"/>
      <protection hidden="1"/>
    </xf>
    <xf numFmtId="0" fontId="53" fillId="37" borderId="0" xfId="0" applyFont="1" applyFill="1" applyAlignment="1" applyProtection="1">
      <alignment vertical="top"/>
      <protection hidden="1"/>
    </xf>
    <xf numFmtId="0" fontId="53" fillId="37" borderId="0" xfId="0" applyFont="1" applyFill="1" applyBorder="1" applyAlignment="1" applyProtection="1">
      <alignment vertical="top"/>
      <protection hidden="1"/>
    </xf>
    <xf numFmtId="0" fontId="53" fillId="0" borderId="0" xfId="0" applyFont="1" applyBorder="1" applyAlignment="1" applyProtection="1">
      <alignment vertical="top"/>
      <protection hidden="1"/>
    </xf>
    <xf numFmtId="0" fontId="53" fillId="0" borderId="0" xfId="0" applyFont="1" applyAlignment="1" applyProtection="1">
      <alignment vertical="top"/>
      <protection hidden="1"/>
    </xf>
    <xf numFmtId="0" fontId="54" fillId="39" borderId="0" xfId="0" applyFont="1" applyFill="1" applyBorder="1" applyAlignment="1" applyProtection="1">
      <alignment horizontal="centerContinuous" vertical="top"/>
      <protection hidden="1"/>
    </xf>
    <xf numFmtId="0" fontId="55" fillId="39" borderId="0" xfId="0" applyFont="1" applyFill="1" applyBorder="1" applyAlignment="1" applyProtection="1">
      <alignment horizontal="centerContinuous" vertical="top"/>
      <protection hidden="1"/>
    </xf>
    <xf numFmtId="0" fontId="57" fillId="37" borderId="0" xfId="0" applyNumberFormat="1" applyFont="1" applyFill="1" applyBorder="1" applyAlignment="1" applyProtection="1">
      <alignment horizontal="center" vertical="top"/>
      <protection hidden="1"/>
    </xf>
    <xf numFmtId="0" fontId="57" fillId="37" borderId="0" xfId="0" applyNumberFormat="1" applyFont="1" applyFill="1" applyBorder="1" applyProtection="1">
      <protection hidden="1"/>
    </xf>
    <xf numFmtId="0" fontId="26" fillId="37" borderId="0" xfId="0" applyNumberFormat="1" applyFont="1" applyFill="1" applyBorder="1" applyProtection="1">
      <protection hidden="1"/>
    </xf>
    <xf numFmtId="0" fontId="26" fillId="37" borderId="0" xfId="0" applyNumberFormat="1" applyFont="1" applyFill="1" applyBorder="1" applyAlignment="1" applyProtection="1">
      <alignment vertical="top"/>
      <protection hidden="1"/>
    </xf>
    <xf numFmtId="0" fontId="16" fillId="0" borderId="0" xfId="0" applyFont="1" applyAlignment="1" applyProtection="1">
      <alignment vertical="center"/>
      <protection hidden="1"/>
    </xf>
    <xf numFmtId="0" fontId="58" fillId="37" borderId="0" xfId="0" applyFont="1" applyFill="1" applyAlignment="1" applyProtection="1">
      <alignment vertical="center"/>
      <protection hidden="1"/>
    </xf>
    <xf numFmtId="0" fontId="58" fillId="37" borderId="0" xfId="0" applyFont="1" applyFill="1" applyAlignment="1" applyProtection="1">
      <alignment horizontal="right" vertical="center"/>
      <protection hidden="1"/>
    </xf>
    <xf numFmtId="0" fontId="22" fillId="37" borderId="0" xfId="0" applyFont="1" applyFill="1" applyAlignment="1" applyProtection="1">
      <alignment vertical="center"/>
      <protection hidden="1"/>
    </xf>
    <xf numFmtId="0" fontId="19" fillId="37" borderId="0" xfId="0" applyFont="1" applyFill="1" applyAlignment="1" applyProtection="1">
      <alignment vertical="center"/>
      <protection hidden="1"/>
    </xf>
    <xf numFmtId="0" fontId="19" fillId="37" borderId="0" xfId="0" applyFont="1" applyFill="1" applyAlignment="1" applyProtection="1">
      <alignment horizontal="center" vertical="center"/>
      <protection hidden="1"/>
    </xf>
    <xf numFmtId="0" fontId="22" fillId="37" borderId="0" xfId="0" applyFont="1" applyFill="1" applyBorder="1" applyAlignment="1" applyProtection="1">
      <alignment horizontal="left" vertical="center"/>
      <protection hidden="1"/>
    </xf>
    <xf numFmtId="0" fontId="22" fillId="37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0" fontId="57" fillId="37" borderId="0" xfId="0" applyFont="1" applyFill="1" applyBorder="1" applyAlignment="1" applyProtection="1">
      <alignment horizontal="center" vertical="center"/>
      <protection hidden="1"/>
    </xf>
    <xf numFmtId="0" fontId="1" fillId="37" borderId="0" xfId="0" applyFont="1" applyFill="1" applyBorder="1" applyAlignment="1" applyProtection="1">
      <alignment vertical="center"/>
      <protection hidden="1"/>
    </xf>
    <xf numFmtId="0" fontId="19" fillId="37" borderId="0" xfId="0" applyFont="1" applyFill="1" applyBorder="1" applyAlignment="1" applyProtection="1">
      <alignment vertical="center"/>
      <protection hidden="1"/>
    </xf>
    <xf numFmtId="0" fontId="1" fillId="37" borderId="32" xfId="0" applyFont="1" applyFill="1" applyBorder="1" applyAlignment="1" applyProtection="1">
      <alignment vertical="center"/>
      <protection hidden="1"/>
    </xf>
    <xf numFmtId="0" fontId="19" fillId="37" borderId="32" xfId="0" applyFont="1" applyFill="1" applyBorder="1" applyAlignment="1" applyProtection="1">
      <alignment vertical="center"/>
      <protection hidden="1"/>
    </xf>
    <xf numFmtId="0" fontId="19" fillId="0" borderId="0" xfId="0" applyFont="1" applyFill="1" applyAlignment="1" applyProtection="1">
      <alignment vertical="center"/>
      <protection hidden="1"/>
    </xf>
    <xf numFmtId="0" fontId="2" fillId="37" borderId="0" xfId="0" applyFont="1" applyFill="1" applyBorder="1" applyAlignment="1" applyProtection="1">
      <alignment horizontal="center" vertical="center"/>
      <protection hidden="1"/>
    </xf>
    <xf numFmtId="0" fontId="21" fillId="37" borderId="0" xfId="0" applyFont="1" applyFill="1" applyAlignment="1" applyProtection="1">
      <alignment vertical="center"/>
      <protection hidden="1"/>
    </xf>
    <xf numFmtId="0" fontId="19" fillId="40" borderId="0" xfId="0" applyFont="1" applyFill="1" applyAlignment="1" applyProtection="1">
      <alignment vertical="center"/>
      <protection hidden="1"/>
    </xf>
    <xf numFmtId="0" fontId="58" fillId="37" borderId="0" xfId="0" applyFont="1" applyFill="1" applyBorder="1" applyAlignment="1" applyProtection="1">
      <alignment horizontal="right" vertical="center"/>
      <protection hidden="1"/>
    </xf>
    <xf numFmtId="0" fontId="21" fillId="37" borderId="0" xfId="0" applyFont="1" applyFill="1" applyAlignment="1" applyProtection="1">
      <alignment horizontal="center" vertical="center"/>
      <protection hidden="1"/>
    </xf>
    <xf numFmtId="0" fontId="58" fillId="37" borderId="0" xfId="0" applyFont="1" applyFill="1" applyBorder="1" applyAlignment="1" applyProtection="1">
      <alignment vertical="center"/>
      <protection hidden="1"/>
    </xf>
    <xf numFmtId="0" fontId="58" fillId="37" borderId="0" xfId="0" applyFont="1" applyFill="1" applyBorder="1" applyAlignment="1" applyProtection="1">
      <alignment horizontal="center" vertical="center"/>
      <protection hidden="1"/>
    </xf>
    <xf numFmtId="0" fontId="19" fillId="37" borderId="30" xfId="0" applyFont="1" applyFill="1" applyBorder="1" applyAlignment="1" applyProtection="1">
      <alignment vertical="center"/>
      <protection hidden="1"/>
    </xf>
    <xf numFmtId="0" fontId="19" fillId="37" borderId="19" xfId="0" applyFont="1" applyFill="1" applyBorder="1" applyAlignment="1" applyProtection="1">
      <alignment vertical="center"/>
      <protection hidden="1"/>
    </xf>
    <xf numFmtId="0" fontId="22" fillId="37" borderId="33" xfId="0" applyFont="1" applyFill="1" applyBorder="1" applyAlignment="1" applyProtection="1">
      <alignment vertical="center"/>
      <protection hidden="1"/>
    </xf>
    <xf numFmtId="0" fontId="22" fillId="37" borderId="22" xfId="0" applyFont="1" applyFill="1" applyBorder="1" applyAlignment="1" applyProtection="1">
      <alignment vertical="center"/>
      <protection hidden="1"/>
    </xf>
    <xf numFmtId="0" fontId="22" fillId="37" borderId="34" xfId="0" applyFont="1" applyFill="1" applyBorder="1" applyAlignment="1" applyProtection="1">
      <alignment vertical="center"/>
      <protection hidden="1"/>
    </xf>
    <xf numFmtId="0" fontId="22" fillId="37" borderId="32" xfId="0" applyFont="1" applyFill="1" applyBorder="1" applyAlignment="1" applyProtection="1">
      <alignment vertical="center"/>
      <protection hidden="1"/>
    </xf>
    <xf numFmtId="0" fontId="22" fillId="37" borderId="35" xfId="0" applyFont="1" applyFill="1" applyBorder="1" applyAlignment="1" applyProtection="1">
      <alignment vertical="center"/>
      <protection hidden="1"/>
    </xf>
    <xf numFmtId="0" fontId="22" fillId="37" borderId="1" xfId="0" applyFont="1" applyFill="1" applyBorder="1" applyAlignment="1" applyProtection="1">
      <alignment vertical="center"/>
      <protection hidden="1"/>
    </xf>
    <xf numFmtId="0" fontId="22" fillId="37" borderId="23" xfId="0" applyFont="1" applyFill="1" applyBorder="1" applyAlignment="1" applyProtection="1">
      <alignment vertical="center"/>
      <protection hidden="1"/>
    </xf>
    <xf numFmtId="0" fontId="16" fillId="37" borderId="34" xfId="0" applyFont="1" applyFill="1" applyBorder="1" applyAlignment="1" applyProtection="1">
      <alignment vertical="center"/>
      <protection hidden="1"/>
    </xf>
    <xf numFmtId="0" fontId="16" fillId="37" borderId="1" xfId="0" applyFont="1" applyFill="1" applyBorder="1" applyAlignment="1" applyProtection="1">
      <alignment vertical="center"/>
      <protection hidden="1"/>
    </xf>
    <xf numFmtId="0" fontId="16" fillId="37" borderId="0" xfId="0" applyFont="1" applyFill="1" applyBorder="1" applyAlignment="1" applyProtection="1">
      <alignment vertical="center"/>
      <protection hidden="1"/>
    </xf>
    <xf numFmtId="0" fontId="22" fillId="37" borderId="32" xfId="0" applyFont="1" applyFill="1" applyBorder="1" applyAlignment="1" applyProtection="1">
      <alignment horizontal="center" vertical="center"/>
      <protection hidden="1"/>
    </xf>
    <xf numFmtId="0" fontId="17" fillId="37" borderId="32" xfId="0" applyFont="1" applyFill="1" applyBorder="1" applyAlignment="1" applyProtection="1">
      <alignment vertical="center"/>
      <protection hidden="1"/>
    </xf>
    <xf numFmtId="0" fontId="63" fillId="37" borderId="33" xfId="0" applyFont="1" applyFill="1" applyBorder="1" applyAlignment="1" applyProtection="1">
      <alignment horizontal="center" vertical="center"/>
      <protection hidden="1"/>
    </xf>
    <xf numFmtId="0" fontId="63" fillId="37" borderId="32" xfId="0" applyFont="1" applyFill="1" applyBorder="1" applyAlignment="1" applyProtection="1">
      <alignment horizontal="center" vertical="center"/>
      <protection hidden="1"/>
    </xf>
    <xf numFmtId="0" fontId="63" fillId="37" borderId="36" xfId="0" applyFont="1" applyFill="1" applyBorder="1" applyAlignment="1" applyProtection="1">
      <alignment horizontal="center" vertical="center"/>
      <protection hidden="1"/>
    </xf>
    <xf numFmtId="0" fontId="22" fillId="37" borderId="1" xfId="0" applyFont="1" applyFill="1" applyBorder="1" applyAlignment="1" applyProtection="1">
      <alignment horizontal="center" vertical="center"/>
      <protection hidden="1"/>
    </xf>
    <xf numFmtId="0" fontId="17" fillId="37" borderId="0" xfId="0" applyFont="1" applyFill="1" applyBorder="1" applyAlignment="1" applyProtection="1">
      <alignment vertical="center"/>
      <protection hidden="1"/>
    </xf>
    <xf numFmtId="0" fontId="63" fillId="37" borderId="0" xfId="0" applyFont="1" applyFill="1" applyBorder="1" applyAlignment="1" applyProtection="1">
      <alignment horizontal="center" vertical="center"/>
      <protection hidden="1"/>
    </xf>
    <xf numFmtId="0" fontId="64" fillId="37" borderId="32" xfId="0" applyFont="1" applyFill="1" applyBorder="1" applyAlignment="1" applyProtection="1">
      <alignment horizontal="left" vertical="center"/>
      <protection hidden="1"/>
    </xf>
    <xf numFmtId="0" fontId="64" fillId="37" borderId="37" xfId="0" applyFont="1" applyFill="1" applyBorder="1" applyAlignment="1" applyProtection="1">
      <alignment horizontal="center" vertical="center"/>
      <protection hidden="1"/>
    </xf>
    <xf numFmtId="0" fontId="16" fillId="37" borderId="7" xfId="0" applyFont="1" applyFill="1" applyBorder="1" applyAlignment="1" applyProtection="1">
      <alignment vertical="center"/>
      <protection hidden="1"/>
    </xf>
    <xf numFmtId="0" fontId="64" fillId="37" borderId="36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vertical="center"/>
      <protection hidden="1"/>
    </xf>
    <xf numFmtId="0" fontId="58" fillId="0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16" fillId="37" borderId="0" xfId="0" applyFont="1" applyFill="1" applyAlignment="1" applyProtection="1">
      <alignment vertical="center"/>
      <protection hidden="1"/>
    </xf>
    <xf numFmtId="0" fontId="3" fillId="37" borderId="0" xfId="0" applyFont="1" applyFill="1" applyBorder="1" applyAlignment="1" applyProtection="1">
      <alignment horizontal="center" vertical="center"/>
      <protection hidden="1"/>
    </xf>
    <xf numFmtId="0" fontId="2" fillId="37" borderId="0" xfId="0" applyFont="1" applyFill="1" applyBorder="1" applyAlignment="1" applyProtection="1">
      <alignment vertical="center"/>
      <protection hidden="1"/>
    </xf>
    <xf numFmtId="0" fontId="65" fillId="37" borderId="0" xfId="0" applyFont="1" applyFill="1" applyBorder="1" applyAlignment="1" applyProtection="1">
      <alignment horizontal="left" vertical="center"/>
      <protection hidden="1"/>
    </xf>
    <xf numFmtId="0" fontId="22" fillId="37" borderId="7" xfId="0" applyFont="1" applyFill="1" applyBorder="1" applyAlignment="1" applyProtection="1">
      <alignment horizontal="center" vertical="center"/>
      <protection hidden="1"/>
    </xf>
    <xf numFmtId="0" fontId="17" fillId="37" borderId="1" xfId="0" applyFont="1" applyFill="1" applyBorder="1" applyAlignment="1" applyProtection="1">
      <alignment vertical="center"/>
      <protection hidden="1"/>
    </xf>
    <xf numFmtId="0" fontId="63" fillId="37" borderId="1" xfId="0" applyFont="1" applyFill="1" applyBorder="1" applyAlignment="1" applyProtection="1">
      <alignment horizontal="center" vertical="center"/>
      <protection hidden="1"/>
    </xf>
    <xf numFmtId="0" fontId="65" fillId="37" borderId="32" xfId="0" applyFont="1" applyFill="1" applyBorder="1" applyAlignment="1" applyProtection="1">
      <alignment horizontal="left" vertical="center"/>
      <protection hidden="1"/>
    </xf>
    <xf numFmtId="0" fontId="2" fillId="37" borderId="29" xfId="0" applyFont="1" applyFill="1" applyBorder="1" applyAlignment="1" applyProtection="1">
      <alignment vertical="center"/>
      <protection hidden="1"/>
    </xf>
    <xf numFmtId="0" fontId="64" fillId="37" borderId="0" xfId="0" applyFont="1" applyFill="1" applyBorder="1" applyAlignment="1" applyProtection="1">
      <alignment horizontal="left" vertical="center"/>
      <protection hidden="1"/>
    </xf>
    <xf numFmtId="0" fontId="64" fillId="37" borderId="23" xfId="0" applyFont="1" applyFill="1" applyBorder="1" applyAlignment="1" applyProtection="1">
      <alignment horizontal="left" vertical="center"/>
      <protection hidden="1"/>
    </xf>
    <xf numFmtId="0" fontId="13" fillId="37" borderId="37" xfId="0" applyFont="1" applyFill="1" applyBorder="1" applyAlignment="1" applyProtection="1">
      <alignment horizontal="center" vertical="center"/>
      <protection locked="0"/>
    </xf>
    <xf numFmtId="0" fontId="26" fillId="37" borderId="0" xfId="0" applyNumberFormat="1" applyFont="1" applyFill="1" applyBorder="1" applyAlignment="1" applyProtection="1">
      <alignment horizontal="center"/>
      <protection hidden="1"/>
    </xf>
    <xf numFmtId="14" fontId="26" fillId="37" borderId="0" xfId="0" applyNumberFormat="1" applyFont="1" applyFill="1" applyBorder="1" applyAlignment="1" applyProtection="1">
      <alignment horizontal="center" vertical="top"/>
      <protection hidden="1"/>
    </xf>
    <xf numFmtId="49" fontId="25" fillId="37" borderId="0" xfId="0" applyNumberFormat="1" applyFont="1" applyFill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49" fillId="37" borderId="1" xfId="0" applyFont="1" applyFill="1" applyBorder="1" applyAlignment="1" applyProtection="1">
      <alignment horizontal="center" vertical="center" textRotation="90"/>
      <protection hidden="1"/>
    </xf>
    <xf numFmtId="0" fontId="17" fillId="37" borderId="36" xfId="0" applyFont="1" applyFill="1" applyBorder="1" applyAlignment="1" applyProtection="1">
      <alignment vertical="center"/>
      <protection hidden="1"/>
    </xf>
    <xf numFmtId="0" fontId="17" fillId="37" borderId="33" xfId="0" applyFont="1" applyFill="1" applyBorder="1" applyAlignment="1" applyProtection="1">
      <alignment vertical="center"/>
      <protection hidden="1"/>
    </xf>
    <xf numFmtId="0" fontId="37" fillId="0" borderId="0" xfId="87" applyBorder="1" applyAlignment="1" applyProtection="1">
      <alignment vertical="top"/>
      <protection hidden="1"/>
    </xf>
    <xf numFmtId="0" fontId="22" fillId="37" borderId="32" xfId="0" applyFont="1" applyFill="1" applyBorder="1" applyAlignment="1" applyProtection="1">
      <alignment horizontal="left" vertical="center"/>
      <protection hidden="1"/>
    </xf>
    <xf numFmtId="0" fontId="27" fillId="37" borderId="0" xfId="0" applyFont="1" applyFill="1" applyBorder="1" applyAlignment="1" applyProtection="1">
      <alignment horizontal="center" vertical="center"/>
      <protection hidden="1"/>
    </xf>
    <xf numFmtId="0" fontId="30" fillId="37" borderId="0" xfId="0" applyFont="1" applyFill="1" applyBorder="1" applyAlignment="1" applyProtection="1">
      <alignment horizontal="center" vertical="center"/>
      <protection hidden="1"/>
    </xf>
    <xf numFmtId="0" fontId="15" fillId="37" borderId="0" xfId="0" applyFont="1" applyFill="1" applyBorder="1" applyAlignment="1" applyProtection="1">
      <alignment horizontal="center" vertical="center"/>
      <protection hidden="1"/>
    </xf>
    <xf numFmtId="0" fontId="2" fillId="37" borderId="7" xfId="0" applyFont="1" applyFill="1" applyBorder="1" applyAlignment="1" applyProtection="1">
      <alignment horizontal="center" vertical="center"/>
      <protection hidden="1"/>
    </xf>
    <xf numFmtId="0" fontId="2" fillId="37" borderId="29" xfId="0" applyFont="1" applyFill="1" applyBorder="1" applyAlignment="1" applyProtection="1">
      <alignment horizontal="left" vertical="center"/>
      <protection hidden="1"/>
    </xf>
    <xf numFmtId="0" fontId="2" fillId="37" borderId="0" xfId="0" applyFont="1" applyFill="1" applyBorder="1" applyAlignment="1" applyProtection="1">
      <alignment horizontal="left" vertical="center"/>
      <protection hidden="1"/>
    </xf>
    <xf numFmtId="0" fontId="19" fillId="37" borderId="32" xfId="0" applyFont="1" applyFill="1" applyBorder="1" applyAlignment="1" applyProtection="1">
      <alignment horizontal="center" vertical="center"/>
      <protection hidden="1"/>
    </xf>
    <xf numFmtId="0" fontId="58" fillId="37" borderId="23" xfId="0" applyFont="1" applyFill="1" applyBorder="1" applyAlignment="1" applyProtection="1">
      <alignment vertical="center"/>
      <protection hidden="1"/>
    </xf>
    <xf numFmtId="0" fontId="19" fillId="37" borderId="23" xfId="0" applyFont="1" applyFill="1" applyBorder="1" applyAlignment="1" applyProtection="1">
      <alignment vertical="center"/>
      <protection hidden="1"/>
    </xf>
    <xf numFmtId="0" fontId="19" fillId="37" borderId="36" xfId="0" applyFont="1" applyFill="1" applyBorder="1" applyAlignment="1" applyProtection="1">
      <alignment vertical="center"/>
      <protection hidden="1"/>
    </xf>
    <xf numFmtId="0" fontId="58" fillId="37" borderId="29" xfId="0" applyFont="1" applyFill="1" applyBorder="1" applyAlignment="1" applyProtection="1">
      <alignment vertical="center"/>
      <protection hidden="1"/>
    </xf>
    <xf numFmtId="0" fontId="19" fillId="37" borderId="29" xfId="0" applyFont="1" applyFill="1" applyBorder="1" applyAlignment="1" applyProtection="1">
      <alignment vertical="center"/>
      <protection hidden="1"/>
    </xf>
    <xf numFmtId="0" fontId="19" fillId="37" borderId="33" xfId="0" applyFont="1" applyFill="1" applyBorder="1" applyAlignment="1" applyProtection="1">
      <alignment vertical="center"/>
      <protection hidden="1"/>
    </xf>
    <xf numFmtId="0" fontId="2" fillId="37" borderId="1" xfId="0" applyFont="1" applyFill="1" applyBorder="1" applyAlignment="1" applyProtection="1">
      <alignment horizontal="center" vertical="center"/>
      <protection hidden="1"/>
    </xf>
    <xf numFmtId="0" fontId="49" fillId="37" borderId="0" xfId="0" applyFont="1" applyFill="1" applyBorder="1" applyAlignment="1" applyProtection="1">
      <alignment horizontal="center" vertical="center"/>
      <protection hidden="1"/>
    </xf>
    <xf numFmtId="0" fontId="49" fillId="37" borderId="0" xfId="0" applyFont="1" applyFill="1" applyBorder="1" applyAlignment="1" applyProtection="1">
      <alignment horizontal="left" vertical="center"/>
      <protection hidden="1"/>
    </xf>
    <xf numFmtId="0" fontId="22" fillId="41" borderId="0" xfId="0" applyFont="1" applyFill="1" applyBorder="1" applyAlignment="1" applyProtection="1">
      <alignment vertical="center"/>
      <protection hidden="1"/>
    </xf>
    <xf numFmtId="0" fontId="0" fillId="41" borderId="0" xfId="0" applyFill="1" applyBorder="1" applyAlignment="1" applyProtection="1">
      <alignment vertical="center"/>
      <protection hidden="1"/>
    </xf>
    <xf numFmtId="0" fontId="57" fillId="41" borderId="0" xfId="0" applyFont="1" applyFill="1" applyBorder="1" applyAlignment="1" applyProtection="1">
      <alignment horizontal="center" vertical="center"/>
      <protection hidden="1"/>
    </xf>
    <xf numFmtId="0" fontId="22" fillId="41" borderId="0" xfId="0" applyFont="1" applyFill="1" applyBorder="1" applyAlignment="1" applyProtection="1">
      <alignment horizontal="center" vertical="center"/>
      <protection hidden="1"/>
    </xf>
    <xf numFmtId="0" fontId="1" fillId="41" borderId="0" xfId="0" applyFont="1" applyFill="1" applyBorder="1" applyAlignment="1" applyProtection="1">
      <alignment vertical="center"/>
      <protection hidden="1"/>
    </xf>
    <xf numFmtId="0" fontId="2" fillId="41" borderId="0" xfId="0" applyFont="1" applyFill="1" applyBorder="1" applyAlignment="1" applyProtection="1">
      <alignment horizontal="center" vertical="center"/>
      <protection hidden="1"/>
    </xf>
    <xf numFmtId="0" fontId="0" fillId="37" borderId="32" xfId="0" applyFill="1" applyBorder="1" applyAlignment="1" applyProtection="1">
      <alignment vertical="center"/>
      <protection hidden="1"/>
    </xf>
    <xf numFmtId="0" fontId="0" fillId="37" borderId="36" xfId="0" applyFill="1" applyBorder="1" applyAlignment="1" applyProtection="1">
      <alignment vertical="center"/>
      <protection hidden="1"/>
    </xf>
    <xf numFmtId="0" fontId="22" fillId="37" borderId="38" xfId="0" applyFont="1" applyFill="1" applyBorder="1" applyAlignment="1" applyProtection="1">
      <alignment vertical="center"/>
      <protection hidden="1"/>
    </xf>
    <xf numFmtId="0" fontId="22" fillId="37" borderId="37" xfId="0" applyFont="1" applyFill="1" applyBorder="1" applyAlignment="1" applyProtection="1">
      <alignment vertical="center"/>
      <protection hidden="1"/>
    </xf>
    <xf numFmtId="0" fontId="64" fillId="37" borderId="29" xfId="0" applyFont="1" applyFill="1" applyBorder="1" applyAlignment="1" applyProtection="1">
      <alignment horizontal="center" vertical="center"/>
      <protection hidden="1"/>
    </xf>
    <xf numFmtId="0" fontId="64" fillId="37" borderId="0" xfId="0" applyFont="1" applyFill="1" applyBorder="1" applyAlignment="1" applyProtection="1">
      <alignment horizontal="center" vertical="center"/>
      <protection hidden="1"/>
    </xf>
    <xf numFmtId="0" fontId="64" fillId="37" borderId="23" xfId="0" applyFont="1" applyFill="1" applyBorder="1" applyAlignment="1" applyProtection="1">
      <alignment horizontal="center" vertical="center"/>
      <protection hidden="1"/>
    </xf>
    <xf numFmtId="0" fontId="22" fillId="37" borderId="36" xfId="0" applyFont="1" applyFill="1" applyBorder="1" applyAlignment="1" applyProtection="1">
      <alignment vertical="center"/>
      <protection hidden="1"/>
    </xf>
    <xf numFmtId="0" fontId="22" fillId="37" borderId="33" xfId="0" applyFont="1" applyFill="1" applyBorder="1" applyAlignment="1" applyProtection="1">
      <alignment horizontal="center" vertical="center"/>
      <protection hidden="1"/>
    </xf>
    <xf numFmtId="0" fontId="22" fillId="37" borderId="36" xfId="0" applyFont="1" applyFill="1" applyBorder="1" applyAlignment="1" applyProtection="1">
      <alignment horizontal="center" vertical="center"/>
      <protection hidden="1"/>
    </xf>
    <xf numFmtId="0" fontId="62" fillId="37" borderId="32" xfId="0" applyFont="1" applyFill="1" applyBorder="1" applyAlignment="1" applyProtection="1">
      <alignment vertical="center"/>
      <protection hidden="1"/>
    </xf>
    <xf numFmtId="0" fontId="62" fillId="37" borderId="36" xfId="0" applyFont="1" applyFill="1" applyBorder="1" applyAlignment="1" applyProtection="1">
      <alignment vertical="center"/>
      <protection hidden="1"/>
    </xf>
    <xf numFmtId="0" fontId="63" fillId="37" borderId="1" xfId="0" applyFont="1" applyFill="1" applyBorder="1" applyAlignment="1" applyProtection="1">
      <alignment vertical="center"/>
      <protection hidden="1"/>
    </xf>
    <xf numFmtId="0" fontId="62" fillId="37" borderId="1" xfId="0" applyFont="1" applyFill="1" applyBorder="1" applyAlignment="1" applyProtection="1">
      <alignment vertical="center"/>
      <protection hidden="1"/>
    </xf>
    <xf numFmtId="0" fontId="22" fillId="37" borderId="39" xfId="0" applyFont="1" applyFill="1" applyBorder="1" applyAlignment="1" applyProtection="1">
      <alignment horizontal="center" vertical="center"/>
      <protection hidden="1"/>
    </xf>
    <xf numFmtId="0" fontId="2" fillId="37" borderId="33" xfId="0" applyFont="1" applyFill="1" applyBorder="1" applyAlignment="1" applyProtection="1">
      <alignment horizontal="center" vertical="center"/>
      <protection hidden="1"/>
    </xf>
    <xf numFmtId="0" fontId="2" fillId="37" borderId="37" xfId="0" applyFont="1" applyFill="1" applyBorder="1" applyAlignment="1" applyProtection="1">
      <alignment horizontal="center" vertical="center"/>
      <protection hidden="1"/>
    </xf>
    <xf numFmtId="0" fontId="2" fillId="37" borderId="1" xfId="0" applyFont="1" applyFill="1" applyBorder="1" applyAlignment="1" applyProtection="1">
      <alignment vertical="center"/>
      <protection hidden="1"/>
    </xf>
    <xf numFmtId="0" fontId="2" fillId="37" borderId="38" xfId="0" applyFont="1" applyFill="1" applyBorder="1" applyAlignment="1" applyProtection="1">
      <alignment horizontal="center" vertical="center"/>
      <protection hidden="1"/>
    </xf>
    <xf numFmtId="0" fontId="22" fillId="37" borderId="37" xfId="0" applyFont="1" applyFill="1" applyBorder="1" applyAlignment="1" applyProtection="1">
      <alignment horizontal="center" vertical="center"/>
      <protection hidden="1"/>
    </xf>
    <xf numFmtId="0" fontId="22" fillId="37" borderId="37" xfId="0" applyFont="1" applyFill="1" applyBorder="1" applyAlignment="1" applyProtection="1">
      <alignment horizontal="left" vertical="center"/>
      <protection hidden="1"/>
    </xf>
    <xf numFmtId="0" fontId="2" fillId="37" borderId="39" xfId="0" applyFont="1" applyFill="1" applyBorder="1" applyAlignment="1" applyProtection="1">
      <alignment horizontal="center" vertical="center"/>
      <protection hidden="1"/>
    </xf>
    <xf numFmtId="0" fontId="2" fillId="37" borderId="34" xfId="0" applyFont="1" applyFill="1" applyBorder="1" applyAlignment="1" applyProtection="1">
      <alignment vertical="center"/>
      <protection hidden="1"/>
    </xf>
    <xf numFmtId="0" fontId="0" fillId="37" borderId="1" xfId="0" applyFill="1" applyBorder="1" applyAlignment="1" applyProtection="1">
      <alignment vertical="center"/>
      <protection hidden="1"/>
    </xf>
    <xf numFmtId="0" fontId="22" fillId="37" borderId="29" xfId="0" applyFont="1" applyFill="1" applyBorder="1" applyAlignment="1" applyProtection="1">
      <alignment horizontal="left" vertical="center"/>
      <protection hidden="1"/>
    </xf>
    <xf numFmtId="0" fontId="2" fillId="37" borderId="34" xfId="0" applyFont="1" applyFill="1" applyBorder="1" applyAlignment="1" applyProtection="1">
      <alignment horizontal="left" vertical="center"/>
      <protection hidden="1"/>
    </xf>
    <xf numFmtId="0" fontId="0" fillId="37" borderId="22" xfId="0" applyFill="1" applyBorder="1" applyAlignment="1" applyProtection="1">
      <alignment vertical="center"/>
      <protection hidden="1"/>
    </xf>
    <xf numFmtId="0" fontId="0" fillId="37" borderId="23" xfId="0" applyFill="1" applyBorder="1" applyAlignment="1" applyProtection="1">
      <alignment vertical="center"/>
      <protection hidden="1"/>
    </xf>
    <xf numFmtId="0" fontId="22" fillId="37" borderId="38" xfId="0" applyFont="1" applyFill="1" applyBorder="1" applyAlignment="1" applyProtection="1">
      <alignment horizontal="left" vertical="center"/>
      <protection hidden="1"/>
    </xf>
    <xf numFmtId="0" fontId="22" fillId="37" borderId="39" xfId="0" applyFont="1" applyFill="1" applyBorder="1" applyAlignment="1" applyProtection="1">
      <alignment vertical="center"/>
      <protection hidden="1"/>
    </xf>
    <xf numFmtId="0" fontId="22" fillId="37" borderId="39" xfId="0" applyFont="1" applyFill="1" applyBorder="1" applyAlignment="1" applyProtection="1">
      <alignment horizontal="left" vertical="center"/>
      <protection hidden="1"/>
    </xf>
    <xf numFmtId="0" fontId="2" fillId="37" borderId="1" xfId="0" applyFont="1" applyFill="1" applyBorder="1" applyAlignment="1" applyProtection="1">
      <alignment horizontal="left" vertical="center"/>
      <protection hidden="1"/>
    </xf>
    <xf numFmtId="0" fontId="2" fillId="41" borderId="1" xfId="0" applyFont="1" applyFill="1" applyBorder="1" applyAlignment="1" applyProtection="1">
      <alignment horizontal="center" vertical="center"/>
      <protection hidden="1"/>
    </xf>
    <xf numFmtId="0" fontId="22" fillId="41" borderId="1" xfId="0" applyFont="1" applyFill="1" applyBorder="1" applyAlignment="1" applyProtection="1">
      <alignment vertical="center"/>
      <protection hidden="1"/>
    </xf>
    <xf numFmtId="0" fontId="22" fillId="41" borderId="32" xfId="0" applyFont="1" applyFill="1" applyBorder="1" applyAlignment="1" applyProtection="1">
      <alignment vertical="center"/>
      <protection hidden="1"/>
    </xf>
    <xf numFmtId="0" fontId="22" fillId="41" borderId="32" xfId="0" applyFont="1" applyFill="1" applyBorder="1" applyAlignment="1" applyProtection="1">
      <alignment horizontal="center" vertical="center"/>
      <protection hidden="1"/>
    </xf>
    <xf numFmtId="0" fontId="1" fillId="41" borderId="32" xfId="0" applyFont="1" applyFill="1" applyBorder="1" applyAlignment="1" applyProtection="1">
      <alignment vertical="center"/>
      <protection hidden="1"/>
    </xf>
    <xf numFmtId="0" fontId="22" fillId="41" borderId="29" xfId="0" applyFont="1" applyFill="1" applyBorder="1" applyAlignment="1" applyProtection="1">
      <alignment horizontal="center" vertical="center"/>
      <protection hidden="1"/>
    </xf>
    <xf numFmtId="0" fontId="0" fillId="41" borderId="29" xfId="0" applyFill="1" applyBorder="1" applyAlignment="1" applyProtection="1">
      <alignment vertical="center"/>
      <protection hidden="1"/>
    </xf>
    <xf numFmtId="0" fontId="22" fillId="41" borderId="33" xfId="0" applyFont="1" applyFill="1" applyBorder="1" applyAlignment="1" applyProtection="1">
      <alignment vertical="center"/>
      <protection hidden="1"/>
    </xf>
    <xf numFmtId="0" fontId="16" fillId="37" borderId="32" xfId="0" applyFont="1" applyFill="1" applyBorder="1" applyAlignment="1" applyProtection="1">
      <alignment vertical="center"/>
      <protection hidden="1"/>
    </xf>
    <xf numFmtId="0" fontId="59" fillId="37" borderId="0" xfId="0" applyFont="1" applyFill="1" applyBorder="1" applyAlignment="1" applyProtection="1">
      <alignment horizontal="center" vertical="center"/>
      <protection hidden="1"/>
    </xf>
    <xf numFmtId="0" fontId="27" fillId="37" borderId="32" xfId="0" applyFont="1" applyFill="1" applyBorder="1" applyAlignment="1" applyProtection="1">
      <alignment horizontal="center" vertical="center"/>
      <protection hidden="1"/>
    </xf>
    <xf numFmtId="0" fontId="59" fillId="37" borderId="32" xfId="0" applyFont="1" applyFill="1" applyBorder="1" applyAlignment="1" applyProtection="1">
      <alignment horizontal="center" vertical="center"/>
      <protection hidden="1"/>
    </xf>
    <xf numFmtId="0" fontId="59" fillId="37" borderId="36" xfId="0" applyFont="1" applyFill="1" applyBorder="1" applyAlignment="1" applyProtection="1">
      <alignment horizontal="center" vertical="center"/>
      <protection hidden="1"/>
    </xf>
    <xf numFmtId="0" fontId="27" fillId="37" borderId="1" xfId="0" applyFont="1" applyFill="1" applyBorder="1" applyAlignment="1" applyProtection="1">
      <alignment horizontal="center" vertical="center"/>
      <protection hidden="1"/>
    </xf>
    <xf numFmtId="0" fontId="59" fillId="37" borderId="1" xfId="0" applyFont="1" applyFill="1" applyBorder="1" applyAlignment="1" applyProtection="1">
      <alignment horizontal="center" vertical="center"/>
      <protection hidden="1"/>
    </xf>
    <xf numFmtId="0" fontId="59" fillId="37" borderId="22" xfId="0" applyFont="1" applyFill="1" applyBorder="1" applyAlignment="1" applyProtection="1">
      <alignment horizontal="center" vertical="center"/>
      <protection hidden="1"/>
    </xf>
    <xf numFmtId="0" fontId="59" fillId="37" borderId="7" xfId="0" applyFont="1" applyFill="1" applyBorder="1" applyAlignment="1" applyProtection="1">
      <alignment horizontal="center" vertical="center"/>
      <protection hidden="1"/>
    </xf>
    <xf numFmtId="0" fontId="59" fillId="37" borderId="23" xfId="0" applyFont="1" applyFill="1" applyBorder="1" applyAlignment="1" applyProtection="1">
      <alignment horizontal="center" vertical="center"/>
      <protection hidden="1"/>
    </xf>
    <xf numFmtId="0" fontId="27" fillId="37" borderId="0" xfId="0" applyFont="1" applyFill="1" applyBorder="1" applyAlignment="1" applyProtection="1">
      <alignment horizontal="right" vertical="center"/>
      <protection hidden="1"/>
    </xf>
    <xf numFmtId="0" fontId="63" fillId="37" borderId="0" xfId="0" applyFont="1" applyFill="1" applyBorder="1" applyAlignment="1" applyProtection="1">
      <alignment horizontal="center" vertical="center"/>
      <protection locked="0"/>
    </xf>
    <xf numFmtId="0" fontId="13" fillId="37" borderId="37" xfId="0" applyFont="1" applyFill="1" applyBorder="1" applyAlignment="1" applyProtection="1">
      <alignment vertical="center"/>
      <protection locked="0"/>
    </xf>
    <xf numFmtId="0" fontId="13" fillId="37" borderId="37" xfId="0" applyFont="1" applyFill="1" applyBorder="1" applyAlignment="1" applyProtection="1">
      <alignment horizontal="left" vertical="center"/>
      <protection locked="0"/>
    </xf>
    <xf numFmtId="0" fontId="0" fillId="37" borderId="1" xfId="0" applyFill="1" applyBorder="1" applyAlignment="1" applyProtection="1">
      <alignment vertical="center"/>
      <protection locked="0"/>
    </xf>
    <xf numFmtId="0" fontId="12" fillId="42" borderId="0" xfId="71" applyFont="1" applyFill="1" applyBorder="1" applyAlignment="1" applyProtection="1">
      <alignment horizontal="center" vertical="center" shrinkToFit="1"/>
      <protection hidden="1"/>
    </xf>
    <xf numFmtId="0" fontId="12" fillId="42" borderId="40" xfId="71" applyFont="1" applyFill="1" applyBorder="1" applyAlignment="1" applyProtection="1">
      <alignment horizontal="center" vertical="center" shrinkToFit="1"/>
      <protection hidden="1"/>
    </xf>
    <xf numFmtId="0" fontId="2" fillId="37" borderId="22" xfId="0" applyFont="1" applyFill="1" applyBorder="1" applyAlignment="1" applyProtection="1">
      <alignment vertical="center"/>
      <protection hidden="1"/>
    </xf>
    <xf numFmtId="0" fontId="0" fillId="41" borderId="1" xfId="0" applyFill="1" applyBorder="1" applyAlignment="1" applyProtection="1">
      <alignment vertical="center"/>
      <protection hidden="1"/>
    </xf>
    <xf numFmtId="0" fontId="49" fillId="37" borderId="0" xfId="0" applyFont="1" applyFill="1" applyBorder="1" applyAlignment="1" applyProtection="1">
      <alignment horizontal="center" vertical="center" textRotation="90"/>
      <protection hidden="1"/>
    </xf>
    <xf numFmtId="0" fontId="49" fillId="37" borderId="23" xfId="0" applyFont="1" applyFill="1" applyBorder="1" applyAlignment="1" applyProtection="1">
      <alignment horizontal="center" vertical="center" textRotation="90"/>
      <protection hidden="1"/>
    </xf>
    <xf numFmtId="0" fontId="2" fillId="37" borderId="34" xfId="0" applyFont="1" applyFill="1" applyBorder="1" applyAlignment="1" applyProtection="1">
      <alignment horizontal="center" vertical="center"/>
      <protection hidden="1"/>
    </xf>
    <xf numFmtId="0" fontId="2" fillId="41" borderId="29" xfId="0" applyFont="1" applyFill="1" applyBorder="1" applyAlignment="1" applyProtection="1">
      <alignment horizontal="center" vertical="center"/>
      <protection hidden="1"/>
    </xf>
    <xf numFmtId="0" fontId="22" fillId="41" borderId="29" xfId="0" applyFont="1" applyFill="1" applyBorder="1" applyAlignment="1" applyProtection="1">
      <alignment vertical="center"/>
      <protection hidden="1"/>
    </xf>
    <xf numFmtId="0" fontId="2" fillId="41" borderId="0" xfId="0" applyFont="1" applyFill="1" applyBorder="1" applyAlignment="1" applyProtection="1">
      <alignment vertical="center"/>
      <protection hidden="1"/>
    </xf>
    <xf numFmtId="0" fontId="62" fillId="37" borderId="0" xfId="0" applyFont="1" applyFill="1" applyBorder="1" applyAlignment="1" applyProtection="1">
      <alignment vertical="center"/>
      <protection hidden="1"/>
    </xf>
    <xf numFmtId="0" fontId="2" fillId="37" borderId="7" xfId="0" applyFont="1" applyFill="1" applyBorder="1" applyAlignment="1" applyProtection="1">
      <alignment vertical="center"/>
      <protection hidden="1"/>
    </xf>
    <xf numFmtId="0" fontId="1" fillId="37" borderId="1" xfId="0" applyFont="1" applyFill="1" applyBorder="1" applyAlignment="1" applyProtection="1">
      <alignment vertical="center"/>
      <protection hidden="1"/>
    </xf>
    <xf numFmtId="0" fontId="2" fillId="37" borderId="29" xfId="0" applyFont="1" applyFill="1" applyBorder="1" applyAlignment="1" applyProtection="1">
      <alignment horizontal="center" vertical="center"/>
      <protection hidden="1"/>
    </xf>
    <xf numFmtId="0" fontId="63" fillId="37" borderId="1" xfId="0" applyFont="1" applyFill="1" applyBorder="1" applyAlignment="1" applyProtection="1">
      <alignment horizontal="center" vertical="center"/>
      <protection locked="0"/>
    </xf>
    <xf numFmtId="0" fontId="64" fillId="37" borderId="1" xfId="0" applyFont="1" applyFill="1" applyBorder="1" applyAlignment="1" applyProtection="1">
      <alignment horizontal="left" vertical="center"/>
      <protection hidden="1"/>
    </xf>
    <xf numFmtId="0" fontId="63" fillId="37" borderId="22" xfId="0" applyFont="1" applyFill="1" applyBorder="1" applyAlignment="1" applyProtection="1">
      <alignment horizontal="center" vertical="center"/>
      <protection hidden="1"/>
    </xf>
    <xf numFmtId="0" fontId="8" fillId="40" borderId="39" xfId="0" applyFont="1" applyFill="1" applyBorder="1" applyAlignment="1" applyProtection="1">
      <alignment horizontal="center" vertical="center"/>
      <protection hidden="1"/>
    </xf>
    <xf numFmtId="0" fontId="66" fillId="40" borderId="33" xfId="0" applyFont="1" applyFill="1" applyBorder="1" applyAlignment="1" applyProtection="1">
      <alignment horizontal="center" vertical="center" textRotation="90"/>
      <protection hidden="1"/>
    </xf>
    <xf numFmtId="180" fontId="3" fillId="37" borderId="41" xfId="0" applyNumberFormat="1" applyFont="1" applyFill="1" applyBorder="1" applyAlignment="1" applyProtection="1">
      <alignment vertical="center" wrapText="1"/>
      <protection hidden="1"/>
    </xf>
    <xf numFmtId="0" fontId="66" fillId="40" borderId="0" xfId="0" applyFont="1" applyFill="1" applyBorder="1" applyAlignment="1" applyProtection="1">
      <alignment horizontal="left" vertical="center"/>
      <protection hidden="1"/>
    </xf>
    <xf numFmtId="0" fontId="56" fillId="40" borderId="7" xfId="0" applyFont="1" applyFill="1" applyBorder="1" applyAlignment="1" applyProtection="1">
      <alignment horizontal="left" vertical="center"/>
      <protection hidden="1"/>
    </xf>
    <xf numFmtId="0" fontId="66" fillId="40" borderId="32" xfId="0" applyFont="1" applyFill="1" applyBorder="1" applyAlignment="1" applyProtection="1">
      <alignment horizontal="left" vertical="center" textRotation="90"/>
      <protection hidden="1"/>
    </xf>
    <xf numFmtId="0" fontId="42" fillId="40" borderId="7" xfId="0" applyFont="1" applyFill="1" applyBorder="1" applyAlignment="1" applyProtection="1">
      <alignment horizontal="left" vertical="center"/>
      <protection hidden="1"/>
    </xf>
    <xf numFmtId="0" fontId="45" fillId="37" borderId="0" xfId="0" applyFont="1" applyFill="1" applyBorder="1" applyAlignment="1" applyProtection="1">
      <alignment horizontal="left" vertical="center"/>
      <protection hidden="1"/>
    </xf>
    <xf numFmtId="0" fontId="64" fillId="37" borderId="1" xfId="0" applyFont="1" applyFill="1" applyBorder="1" applyAlignment="1" applyProtection="1">
      <alignment vertical="center"/>
      <protection hidden="1"/>
    </xf>
    <xf numFmtId="0" fontId="63" fillId="37" borderId="22" xfId="0" applyFont="1" applyFill="1" applyBorder="1" applyAlignment="1" applyProtection="1">
      <alignment vertical="center"/>
      <protection hidden="1"/>
    </xf>
    <xf numFmtId="0" fontId="2" fillId="37" borderId="0" xfId="0" applyFont="1" applyFill="1" applyBorder="1" applyAlignment="1" applyProtection="1">
      <alignment horizontal="center" vertical="top"/>
      <protection hidden="1"/>
    </xf>
    <xf numFmtId="0" fontId="13" fillId="37" borderId="1" xfId="0" applyFont="1" applyFill="1" applyBorder="1" applyAlignment="1" applyProtection="1">
      <alignment vertical="center"/>
      <protection locked="0"/>
    </xf>
    <xf numFmtId="0" fontId="13" fillId="37" borderId="22" xfId="0" applyFont="1" applyFill="1" applyBorder="1" applyAlignment="1" applyProtection="1">
      <alignment vertical="center"/>
      <protection locked="0"/>
    </xf>
    <xf numFmtId="0" fontId="63" fillId="37" borderId="7" xfId="0" applyFont="1" applyFill="1" applyBorder="1" applyAlignment="1" applyProtection="1">
      <alignment horizontal="center" vertical="center"/>
      <protection locked="0"/>
    </xf>
    <xf numFmtId="0" fontId="2" fillId="37" borderId="35" xfId="0" applyFont="1" applyFill="1" applyBorder="1" applyAlignment="1" applyProtection="1">
      <alignment vertical="center"/>
      <protection hidden="1"/>
    </xf>
    <xf numFmtId="0" fontId="2" fillId="37" borderId="41" xfId="0" applyFont="1" applyFill="1" applyBorder="1" applyAlignment="1" applyProtection="1">
      <alignment vertical="center"/>
      <protection hidden="1"/>
    </xf>
    <xf numFmtId="180" fontId="3" fillId="37" borderId="35" xfId="0" applyNumberFormat="1" applyFont="1" applyFill="1" applyBorder="1" applyAlignment="1" applyProtection="1">
      <alignment horizontal="center" vertical="center"/>
      <protection hidden="1"/>
    </xf>
    <xf numFmtId="180" fontId="3" fillId="37" borderId="41" xfId="0" applyNumberFormat="1" applyFont="1" applyFill="1" applyBorder="1" applyAlignment="1" applyProtection="1">
      <alignment horizontal="center" vertical="center"/>
      <protection hidden="1"/>
    </xf>
    <xf numFmtId="0" fontId="22" fillId="37" borderId="35" xfId="0" applyFont="1" applyFill="1" applyBorder="1" applyAlignment="1" applyProtection="1">
      <alignment horizontal="center" vertical="center"/>
      <protection hidden="1"/>
    </xf>
    <xf numFmtId="0" fontId="13" fillId="37" borderId="42" xfId="71" applyFont="1" applyFill="1" applyBorder="1" applyAlignment="1" applyProtection="1">
      <alignment horizontal="center" vertical="center" shrinkToFit="1"/>
      <protection hidden="1"/>
    </xf>
    <xf numFmtId="0" fontId="13" fillId="37" borderId="0" xfId="71" applyFont="1" applyFill="1" applyBorder="1" applyAlignment="1" applyProtection="1">
      <alignment horizontal="center" vertical="center" shrinkToFit="1"/>
      <protection hidden="1"/>
    </xf>
    <xf numFmtId="0" fontId="63" fillId="37" borderId="35" xfId="0" applyFont="1" applyFill="1" applyBorder="1" applyAlignment="1" applyProtection="1">
      <alignment horizontal="center" vertical="center"/>
      <protection hidden="1"/>
    </xf>
    <xf numFmtId="0" fontId="27" fillId="37" borderId="35" xfId="0" applyFont="1" applyFill="1" applyBorder="1" applyAlignment="1" applyProtection="1">
      <alignment horizontal="center" vertical="center"/>
      <protection hidden="1"/>
    </xf>
    <xf numFmtId="0" fontId="59" fillId="37" borderId="35" xfId="0" applyFont="1" applyFill="1" applyBorder="1" applyAlignment="1" applyProtection="1">
      <alignment horizontal="center" vertical="center"/>
      <protection hidden="1"/>
    </xf>
    <xf numFmtId="0" fontId="59" fillId="37" borderId="41" xfId="0" applyFont="1" applyFill="1" applyBorder="1" applyAlignment="1" applyProtection="1">
      <alignment horizontal="center" vertical="center"/>
      <protection hidden="1"/>
    </xf>
    <xf numFmtId="180" fontId="3" fillId="37" borderId="7" xfId="0" applyNumberFormat="1" applyFont="1" applyFill="1" applyBorder="1" applyAlignment="1" applyProtection="1">
      <alignment vertical="center" wrapText="1"/>
      <protection hidden="1"/>
    </xf>
    <xf numFmtId="0" fontId="49" fillId="37" borderId="29" xfId="0" applyFont="1" applyFill="1" applyBorder="1" applyAlignment="1" applyProtection="1">
      <alignment horizontal="center" vertical="center"/>
      <protection hidden="1"/>
    </xf>
    <xf numFmtId="0" fontId="2" fillId="37" borderId="0" xfId="0" applyFont="1" applyFill="1" applyBorder="1" applyAlignment="1" applyProtection="1">
      <alignment horizontal="center" vertical="center" textRotation="90"/>
      <protection hidden="1"/>
    </xf>
    <xf numFmtId="0" fontId="2" fillId="37" borderId="23" xfId="0" applyFont="1" applyFill="1" applyBorder="1" applyAlignment="1" applyProtection="1">
      <alignment horizontal="center" vertical="center" textRotation="90"/>
      <protection hidden="1"/>
    </xf>
    <xf numFmtId="0" fontId="2" fillId="37" borderId="22" xfId="0" applyFont="1" applyFill="1" applyBorder="1" applyAlignment="1" applyProtection="1">
      <alignment horizontal="center" vertical="center"/>
      <protection hidden="1"/>
    </xf>
    <xf numFmtId="0" fontId="2" fillId="37" borderId="32" xfId="0" applyFont="1" applyFill="1" applyBorder="1" applyAlignment="1" applyProtection="1">
      <alignment horizontal="center" vertical="center"/>
      <protection hidden="1"/>
    </xf>
    <xf numFmtId="0" fontId="17" fillId="37" borderId="35" xfId="0" applyFont="1" applyFill="1" applyBorder="1" applyAlignment="1" applyProtection="1">
      <alignment vertical="center"/>
      <protection hidden="1"/>
    </xf>
    <xf numFmtId="0" fontId="66" fillId="40" borderId="29" xfId="0" applyFont="1" applyFill="1" applyBorder="1" applyAlignment="1" applyProtection="1">
      <alignment horizontal="center" vertical="center" textRotation="90"/>
      <protection hidden="1"/>
    </xf>
    <xf numFmtId="0" fontId="2" fillId="41" borderId="43" xfId="0" applyFont="1" applyFill="1" applyBorder="1" applyAlignment="1" applyProtection="1">
      <alignment horizontal="center" vertical="center"/>
      <protection hidden="1"/>
    </xf>
    <xf numFmtId="0" fontId="2" fillId="37" borderId="35" xfId="0" applyFont="1" applyFill="1" applyBorder="1" applyAlignment="1" applyProtection="1">
      <alignment horizontal="center" vertical="center"/>
      <protection hidden="1"/>
    </xf>
    <xf numFmtId="181" fontId="2" fillId="37" borderId="35" xfId="0" applyNumberFormat="1" applyFont="1" applyFill="1" applyBorder="1" applyAlignment="1" applyProtection="1">
      <alignment horizontal="center" vertical="center"/>
      <protection hidden="1"/>
    </xf>
    <xf numFmtId="0" fontId="2" fillId="37" borderId="43" xfId="0" applyFont="1" applyFill="1" applyBorder="1" applyAlignment="1" applyProtection="1">
      <alignment horizontal="center" vertical="center"/>
      <protection hidden="1"/>
    </xf>
    <xf numFmtId="0" fontId="64" fillId="37" borderId="35" xfId="0" applyFont="1" applyFill="1" applyBorder="1" applyAlignment="1" applyProtection="1">
      <alignment horizontal="left" vertical="center"/>
      <protection hidden="1"/>
    </xf>
    <xf numFmtId="0" fontId="59" fillId="37" borderId="0" xfId="0" applyFont="1" applyFill="1" applyBorder="1" applyAlignment="1" applyProtection="1">
      <alignment horizontal="left" vertical="center"/>
      <protection hidden="1"/>
    </xf>
    <xf numFmtId="0" fontId="10" fillId="37" borderId="0" xfId="0" applyFont="1" applyFill="1" applyBorder="1" applyAlignment="1" applyProtection="1">
      <alignment vertical="top"/>
      <protection hidden="1"/>
    </xf>
    <xf numFmtId="0" fontId="6" fillId="37" borderId="0" xfId="0" applyFont="1" applyFill="1" applyBorder="1" applyAlignment="1" applyProtection="1">
      <alignment horizontal="center" vertical="center"/>
      <protection hidden="1"/>
    </xf>
    <xf numFmtId="0" fontId="3" fillId="37" borderId="0" xfId="0" applyFont="1" applyFill="1" applyBorder="1" applyAlignment="1" applyProtection="1">
      <alignment horizontal="right" vertical="center"/>
      <protection hidden="1"/>
    </xf>
    <xf numFmtId="0" fontId="3" fillId="37" borderId="0" xfId="0" applyFont="1" applyFill="1" applyBorder="1" applyAlignment="1" applyProtection="1">
      <alignment horizontal="left" vertical="top"/>
      <protection hidden="1"/>
    </xf>
    <xf numFmtId="0" fontId="6" fillId="37" borderId="0" xfId="0" applyFont="1" applyFill="1" applyBorder="1" applyAlignment="1" applyProtection="1">
      <alignment horizontal="left" vertical="top"/>
      <protection hidden="1"/>
    </xf>
    <xf numFmtId="0" fontId="6" fillId="37" borderId="0" xfId="0" applyFont="1" applyFill="1" applyBorder="1" applyAlignment="1" applyProtection="1">
      <alignment horizontal="left" vertical="center"/>
      <protection hidden="1"/>
    </xf>
    <xf numFmtId="0" fontId="3" fillId="37" borderId="0" xfId="0" applyFont="1" applyFill="1" applyBorder="1" applyAlignment="1" applyProtection="1">
      <alignment horizontal="left" vertical="center"/>
      <protection hidden="1"/>
    </xf>
    <xf numFmtId="0" fontId="68" fillId="37" borderId="0" xfId="0" applyFont="1" applyFill="1" applyBorder="1" applyAlignment="1" applyProtection="1">
      <alignment horizontal="left" vertical="center"/>
      <protection hidden="1"/>
    </xf>
    <xf numFmtId="0" fontId="66" fillId="40" borderId="35" xfId="0" applyFont="1" applyFill="1" applyBorder="1" applyAlignment="1" applyProtection="1">
      <alignment horizontal="center" vertical="center" textRotation="90"/>
      <protection hidden="1"/>
    </xf>
    <xf numFmtId="0" fontId="65" fillId="37" borderId="41" xfId="0" applyFont="1" applyFill="1" applyBorder="1" applyAlignment="1" applyProtection="1">
      <alignment horizontal="left" vertical="center"/>
      <protection hidden="1"/>
    </xf>
    <xf numFmtId="0" fontId="8" fillId="40" borderId="7" xfId="0" applyFont="1" applyFill="1" applyBorder="1" applyAlignment="1" applyProtection="1">
      <alignment horizontal="center" vertical="center"/>
      <protection hidden="1"/>
    </xf>
    <xf numFmtId="181" fontId="2" fillId="37" borderId="35" xfId="0" applyNumberFormat="1" applyFont="1" applyFill="1" applyBorder="1" applyAlignment="1" applyProtection="1">
      <alignment vertical="center"/>
      <protection hidden="1"/>
    </xf>
    <xf numFmtId="0" fontId="63" fillId="37" borderId="35" xfId="0" applyFont="1" applyFill="1" applyBorder="1" applyAlignment="1" applyProtection="1">
      <alignment horizontal="left" vertical="center"/>
      <protection hidden="1"/>
    </xf>
    <xf numFmtId="0" fontId="8" fillId="40" borderId="43" xfId="0" applyFont="1" applyFill="1" applyBorder="1" applyAlignment="1" applyProtection="1">
      <alignment horizontal="center" vertical="center"/>
      <protection hidden="1"/>
    </xf>
    <xf numFmtId="176" fontId="2" fillId="37" borderId="35" xfId="0" applyNumberFormat="1" applyFont="1" applyFill="1" applyBorder="1" applyAlignment="1" applyProtection="1">
      <alignment horizontal="center" vertical="center"/>
      <protection hidden="1"/>
    </xf>
    <xf numFmtId="0" fontId="2" fillId="37" borderId="43" xfId="0" applyFont="1" applyFill="1" applyBorder="1" applyAlignment="1" applyProtection="1">
      <alignment vertical="center"/>
      <protection hidden="1"/>
    </xf>
    <xf numFmtId="0" fontId="0" fillId="37" borderId="35" xfId="0" applyFill="1" applyBorder="1" applyAlignment="1" applyProtection="1">
      <alignment vertical="center"/>
      <protection hidden="1"/>
    </xf>
    <xf numFmtId="0" fontId="0" fillId="37" borderId="41" xfId="0" applyFill="1" applyBorder="1" applyAlignment="1" applyProtection="1">
      <alignment vertical="center"/>
      <protection hidden="1"/>
    </xf>
    <xf numFmtId="0" fontId="0" fillId="37" borderId="34" xfId="0" applyFill="1" applyBorder="1" applyAlignment="1" applyProtection="1">
      <alignment vertical="center"/>
      <protection hidden="1"/>
    </xf>
    <xf numFmtId="0" fontId="0" fillId="37" borderId="33" xfId="0" applyFill="1" applyBorder="1" applyAlignment="1" applyProtection="1">
      <alignment vertical="center"/>
      <protection hidden="1"/>
    </xf>
    <xf numFmtId="0" fontId="0" fillId="41" borderId="22" xfId="0" applyFill="1" applyBorder="1" applyAlignment="1" applyProtection="1">
      <alignment vertical="center"/>
      <protection hidden="1"/>
    </xf>
    <xf numFmtId="0" fontId="22" fillId="41" borderId="23" xfId="0" applyFont="1" applyFill="1" applyBorder="1" applyAlignment="1" applyProtection="1">
      <alignment vertical="center"/>
      <protection hidden="1"/>
    </xf>
    <xf numFmtId="0" fontId="0" fillId="41" borderId="23" xfId="0" applyFill="1" applyBorder="1" applyAlignment="1" applyProtection="1">
      <alignment vertical="center"/>
      <protection hidden="1"/>
    </xf>
    <xf numFmtId="0" fontId="2" fillId="41" borderId="23" xfId="0" applyFont="1" applyFill="1" applyBorder="1" applyAlignment="1" applyProtection="1">
      <alignment vertical="center"/>
      <protection hidden="1"/>
    </xf>
    <xf numFmtId="0" fontId="22" fillId="41" borderId="36" xfId="0" applyFont="1" applyFill="1" applyBorder="1" applyAlignment="1" applyProtection="1">
      <alignment vertical="center"/>
      <protection hidden="1"/>
    </xf>
    <xf numFmtId="0" fontId="2" fillId="37" borderId="23" xfId="0" applyFont="1" applyFill="1" applyBorder="1" applyAlignment="1" applyProtection="1">
      <alignment vertical="center"/>
      <protection hidden="1"/>
    </xf>
    <xf numFmtId="0" fontId="64" fillId="37" borderId="7" xfId="0" applyFont="1" applyFill="1" applyBorder="1" applyAlignment="1" applyProtection="1">
      <alignment horizontal="center" vertical="center"/>
      <protection hidden="1"/>
    </xf>
    <xf numFmtId="1" fontId="3" fillId="37" borderId="41" xfId="0" applyNumberFormat="1" applyFont="1" applyFill="1" applyBorder="1" applyAlignment="1" applyProtection="1">
      <alignment horizontal="center" vertical="center"/>
      <protection hidden="1"/>
    </xf>
    <xf numFmtId="0" fontId="2" fillId="37" borderId="1" xfId="0" applyFont="1" applyFill="1" applyBorder="1" applyAlignment="1" applyProtection="1">
      <alignment vertical="center"/>
      <protection locked="0"/>
    </xf>
    <xf numFmtId="0" fontId="0" fillId="37" borderId="22" xfId="0" applyFill="1" applyBorder="1" applyAlignment="1" applyProtection="1">
      <alignment vertical="center"/>
      <protection locked="0"/>
    </xf>
    <xf numFmtId="0" fontId="22" fillId="37" borderId="32" xfId="0" applyFont="1" applyFill="1" applyBorder="1" applyAlignment="1" applyProtection="1">
      <alignment vertical="center"/>
      <protection locked="0"/>
    </xf>
    <xf numFmtId="0" fontId="22" fillId="37" borderId="36" xfId="0" applyFont="1" applyFill="1" applyBorder="1" applyAlignment="1" applyProtection="1">
      <alignment vertical="center"/>
      <protection locked="0"/>
    </xf>
    <xf numFmtId="0" fontId="22" fillId="37" borderId="37" xfId="0" applyFont="1" applyFill="1" applyBorder="1" applyAlignment="1" applyProtection="1">
      <alignment vertical="center"/>
      <protection locked="0"/>
    </xf>
    <xf numFmtId="0" fontId="22" fillId="37" borderId="39" xfId="0" applyFont="1" applyFill="1" applyBorder="1" applyAlignment="1" applyProtection="1">
      <alignment vertical="center"/>
      <protection locked="0"/>
    </xf>
    <xf numFmtId="0" fontId="22" fillId="37" borderId="32" xfId="0" applyFont="1" applyFill="1" applyBorder="1" applyAlignment="1" applyProtection="1">
      <alignment horizontal="center" vertical="center"/>
      <protection locked="0"/>
    </xf>
    <xf numFmtId="0" fontId="1" fillId="37" borderId="32" xfId="0" applyFont="1" applyFill="1" applyBorder="1" applyAlignment="1" applyProtection="1">
      <alignment vertical="center"/>
      <protection locked="0"/>
    </xf>
    <xf numFmtId="0" fontId="2" fillId="37" borderId="22" xfId="0" applyFont="1" applyFill="1" applyBorder="1" applyAlignment="1" applyProtection="1">
      <alignment vertical="center"/>
      <protection locked="0"/>
    </xf>
    <xf numFmtId="0" fontId="22" fillId="37" borderId="38" xfId="0" applyFont="1" applyFill="1" applyBorder="1" applyAlignment="1" applyProtection="1">
      <alignment vertical="center"/>
      <protection locked="0"/>
    </xf>
    <xf numFmtId="0" fontId="63" fillId="37" borderId="22" xfId="0" applyFont="1" applyFill="1" applyBorder="1" applyAlignment="1" applyProtection="1">
      <alignment horizontal="center" vertical="center"/>
      <protection locked="0"/>
    </xf>
    <xf numFmtId="0" fontId="67" fillId="37" borderId="34" xfId="0" applyFont="1" applyFill="1" applyBorder="1" applyAlignment="1" applyProtection="1">
      <alignment vertical="center"/>
      <protection locked="0"/>
    </xf>
    <xf numFmtId="0" fontId="67" fillId="37" borderId="1" xfId="0" applyFont="1" applyFill="1" applyBorder="1" applyAlignment="1" applyProtection="1">
      <alignment vertical="center"/>
      <protection locked="0"/>
    </xf>
    <xf numFmtId="0" fontId="67" fillId="37" borderId="1" xfId="0" applyFont="1" applyFill="1" applyBorder="1" applyAlignment="1" applyProtection="1">
      <alignment horizontal="center" vertical="center"/>
      <protection locked="0"/>
    </xf>
    <xf numFmtId="0" fontId="67" fillId="37" borderId="43" xfId="0" applyFont="1" applyFill="1" applyBorder="1" applyAlignment="1" applyProtection="1">
      <alignment horizontal="center" vertical="center"/>
      <protection locked="0"/>
    </xf>
    <xf numFmtId="0" fontId="67" fillId="37" borderId="22" xfId="0" applyFont="1" applyFill="1" applyBorder="1" applyAlignment="1" applyProtection="1">
      <alignment horizontal="center" vertical="center"/>
      <protection locked="0"/>
    </xf>
    <xf numFmtId="0" fontId="67" fillId="37" borderId="37" xfId="0" applyFont="1" applyFill="1" applyBorder="1" applyAlignment="1" applyProtection="1">
      <alignment vertical="center"/>
      <protection locked="0"/>
    </xf>
    <xf numFmtId="0" fontId="67" fillId="37" borderId="35" xfId="0" applyFont="1" applyFill="1" applyBorder="1" applyAlignment="1" applyProtection="1">
      <alignment horizontal="center" vertical="center"/>
      <protection locked="0"/>
    </xf>
    <xf numFmtId="0" fontId="67" fillId="37" borderId="41" xfId="0" applyFont="1" applyFill="1" applyBorder="1" applyAlignment="1" applyProtection="1">
      <alignment horizontal="center" vertical="center"/>
      <protection locked="0"/>
    </xf>
    <xf numFmtId="0" fontId="63" fillId="37" borderId="32" xfId="0" applyFont="1" applyFill="1" applyBorder="1" applyAlignment="1" applyProtection="1">
      <alignment horizontal="center" vertical="center"/>
      <protection locked="0"/>
    </xf>
    <xf numFmtId="0" fontId="67" fillId="37" borderId="32" xfId="0" applyFont="1" applyFill="1" applyBorder="1" applyAlignment="1" applyProtection="1">
      <alignment horizontal="center" vertical="center"/>
      <protection locked="0"/>
    </xf>
    <xf numFmtId="0" fontId="63" fillId="37" borderId="36" xfId="0" applyFont="1" applyFill="1" applyBorder="1" applyAlignment="1" applyProtection="1">
      <alignment horizontal="left" vertical="center"/>
      <protection locked="0"/>
    </xf>
    <xf numFmtId="0" fontId="63" fillId="37" borderId="32" xfId="0" applyFont="1" applyFill="1" applyBorder="1" applyAlignment="1" applyProtection="1">
      <alignment horizontal="left" vertical="center"/>
      <protection locked="0"/>
    </xf>
    <xf numFmtId="0" fontId="67" fillId="37" borderId="36" xfId="0" applyFont="1" applyFill="1" applyBorder="1" applyAlignment="1" applyProtection="1">
      <alignment horizontal="center" vertical="center"/>
      <protection locked="0"/>
    </xf>
    <xf numFmtId="0" fontId="67" fillId="37" borderId="34" xfId="0" applyFont="1" applyFill="1" applyBorder="1" applyAlignment="1" applyProtection="1">
      <alignment horizontal="center" vertical="center"/>
      <protection locked="0"/>
    </xf>
    <xf numFmtId="0" fontId="67" fillId="37" borderId="33" xfId="0" applyFont="1" applyFill="1" applyBorder="1" applyAlignment="1" applyProtection="1">
      <alignment horizontal="center" vertical="center"/>
      <protection locked="0"/>
    </xf>
    <xf numFmtId="0" fontId="63" fillId="37" borderId="36" xfId="0" applyFont="1" applyFill="1" applyBorder="1" applyAlignment="1" applyProtection="1">
      <alignment horizontal="center" vertical="center"/>
      <protection locked="0"/>
    </xf>
    <xf numFmtId="0" fontId="13" fillId="37" borderId="34" xfId="0" applyFont="1" applyFill="1" applyBorder="1" applyAlignment="1" applyProtection="1">
      <alignment vertical="center"/>
      <protection locked="0"/>
    </xf>
    <xf numFmtId="0" fontId="63" fillId="37" borderId="1" xfId="0" applyFont="1" applyFill="1" applyBorder="1" applyAlignment="1" applyProtection="1">
      <alignment horizontal="left" vertical="center"/>
      <protection locked="0"/>
    </xf>
    <xf numFmtId="0" fontId="13" fillId="37" borderId="33" xfId="0" applyFont="1" applyFill="1" applyBorder="1" applyAlignment="1" applyProtection="1">
      <alignment vertical="center"/>
      <protection locked="0"/>
    </xf>
    <xf numFmtId="0" fontId="13" fillId="37" borderId="32" xfId="0" applyFont="1" applyFill="1" applyBorder="1" applyAlignment="1" applyProtection="1">
      <alignment vertical="center"/>
      <protection locked="0"/>
    </xf>
    <xf numFmtId="0" fontId="13" fillId="37" borderId="7" xfId="0" applyFont="1" applyFill="1" applyBorder="1" applyAlignment="1" applyProtection="1">
      <alignment horizontal="center" vertical="center"/>
      <protection locked="0"/>
    </xf>
    <xf numFmtId="1" fontId="13" fillId="37" borderId="35" xfId="0" applyNumberFormat="1" applyFont="1" applyFill="1" applyBorder="1" applyAlignment="1" applyProtection="1">
      <alignment horizontal="center" vertical="center"/>
      <protection locked="0"/>
    </xf>
    <xf numFmtId="1" fontId="13" fillId="37" borderId="41" xfId="0" applyNumberFormat="1" applyFont="1" applyFill="1" applyBorder="1" applyAlignment="1" applyProtection="1">
      <alignment horizontal="center" vertical="center"/>
      <protection locked="0"/>
    </xf>
    <xf numFmtId="0" fontId="13" fillId="37" borderId="7" xfId="0" applyFont="1" applyFill="1" applyBorder="1" applyAlignment="1" applyProtection="1">
      <alignment vertical="center"/>
      <protection locked="0"/>
    </xf>
    <xf numFmtId="0" fontId="0" fillId="37" borderId="33" xfId="0" applyFill="1" applyBorder="1" applyAlignment="1" applyProtection="1">
      <alignment vertical="center"/>
      <protection locked="0"/>
    </xf>
    <xf numFmtId="0" fontId="0" fillId="37" borderId="32" xfId="0" applyFill="1" applyBorder="1" applyAlignment="1" applyProtection="1">
      <alignment vertical="center"/>
      <protection locked="0"/>
    </xf>
    <xf numFmtId="0" fontId="0" fillId="37" borderId="36" xfId="0" applyFill="1" applyBorder="1" applyAlignment="1" applyProtection="1">
      <alignment vertical="center"/>
      <protection locked="0"/>
    </xf>
    <xf numFmtId="0" fontId="2" fillId="0" borderId="23" xfId="0" applyFont="1" applyBorder="1" applyAlignment="1" applyProtection="1">
      <alignment horizontal="center" vertical="center"/>
      <protection hidden="1"/>
    </xf>
    <xf numFmtId="49" fontId="10" fillId="37" borderId="0" xfId="0" applyNumberFormat="1" applyFont="1" applyFill="1" applyBorder="1" applyAlignment="1" applyProtection="1">
      <alignment horizontal="left" vertical="top"/>
      <protection hidden="1"/>
    </xf>
    <xf numFmtId="0" fontId="62" fillId="37" borderId="1" xfId="71" applyFont="1" applyFill="1" applyBorder="1" applyAlignment="1" applyProtection="1">
      <alignment vertical="center"/>
      <protection locked="0"/>
    </xf>
    <xf numFmtId="0" fontId="70" fillId="36" borderId="44" xfId="0" applyFont="1" applyFill="1" applyBorder="1" applyAlignment="1" applyProtection="1">
      <alignment horizontal="centerContinuous" vertical="center" shrinkToFit="1"/>
      <protection hidden="1"/>
    </xf>
    <xf numFmtId="0" fontId="70" fillId="36" borderId="45" xfId="0" applyFont="1" applyFill="1" applyBorder="1" applyAlignment="1" applyProtection="1">
      <alignment horizontal="centerContinuous" vertical="center" shrinkToFit="1"/>
      <protection hidden="1"/>
    </xf>
    <xf numFmtId="0" fontId="3" fillId="0" borderId="46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5" fillId="37" borderId="42" xfId="0" applyFont="1" applyFill="1" applyBorder="1" applyAlignment="1" applyProtection="1">
      <alignment horizontal="right" vertical="center" shrinkToFit="1"/>
      <protection hidden="1"/>
    </xf>
    <xf numFmtId="0" fontId="5" fillId="37" borderId="0" xfId="0" applyFont="1" applyFill="1" applyBorder="1" applyAlignment="1" applyProtection="1">
      <alignment horizontal="right" vertical="center" shrinkToFit="1"/>
      <protection hidden="1"/>
    </xf>
    <xf numFmtId="0" fontId="3" fillId="37" borderId="0" xfId="0" applyFont="1" applyFill="1" applyBorder="1" applyProtection="1">
      <protection hidden="1"/>
    </xf>
    <xf numFmtId="0" fontId="14" fillId="37" borderId="44" xfId="0" applyFont="1" applyFill="1" applyBorder="1" applyAlignment="1" applyProtection="1">
      <alignment vertical="center"/>
      <protection hidden="1"/>
    </xf>
    <xf numFmtId="0" fontId="14" fillId="37" borderId="47" xfId="0" applyFont="1" applyFill="1" applyBorder="1" applyAlignment="1" applyProtection="1">
      <alignment vertical="center"/>
      <protection hidden="1"/>
    </xf>
    <xf numFmtId="0" fontId="31" fillId="43" borderId="0" xfId="0" applyFont="1" applyFill="1" applyBorder="1" applyAlignment="1" applyProtection="1">
      <alignment vertical="center"/>
      <protection hidden="1"/>
    </xf>
    <xf numFmtId="0" fontId="31" fillId="43" borderId="0" xfId="71" applyFont="1" applyFill="1" applyBorder="1" applyAlignment="1" applyProtection="1">
      <alignment horizontal="center" vertical="center" shrinkToFit="1"/>
      <protection hidden="1"/>
    </xf>
    <xf numFmtId="0" fontId="72" fillId="43" borderId="44" xfId="0" applyFont="1" applyFill="1" applyBorder="1" applyAlignment="1" applyProtection="1">
      <alignment vertical="center"/>
      <protection hidden="1"/>
    </xf>
    <xf numFmtId="0" fontId="31" fillId="43" borderId="0" xfId="0" applyFont="1" applyFill="1" applyBorder="1" applyAlignment="1" applyProtection="1">
      <alignment horizontal="center" vertical="center"/>
      <protection hidden="1"/>
    </xf>
    <xf numFmtId="0" fontId="72" fillId="43" borderId="0" xfId="0" applyFont="1" applyFill="1" applyBorder="1" applyAlignment="1" applyProtection="1">
      <alignment horizontal="left" vertical="center" shrinkToFit="1"/>
      <protection hidden="1"/>
    </xf>
    <xf numFmtId="0" fontId="72" fillId="43" borderId="0" xfId="0" applyFont="1" applyFill="1" applyBorder="1" applyProtection="1">
      <protection hidden="1"/>
    </xf>
    <xf numFmtId="0" fontId="7" fillId="43" borderId="0" xfId="0" applyFont="1" applyFill="1" applyBorder="1" applyProtection="1">
      <protection hidden="1"/>
    </xf>
    <xf numFmtId="0" fontId="73" fillId="37" borderId="0" xfId="0" applyFont="1" applyFill="1" applyBorder="1" applyAlignment="1" applyProtection="1">
      <alignment horizontal="left" vertical="top"/>
      <protection hidden="1"/>
    </xf>
    <xf numFmtId="0" fontId="43" fillId="37" borderId="0" xfId="0" applyFont="1" applyFill="1" applyBorder="1" applyAlignment="1" applyProtection="1">
      <alignment vertical="top"/>
      <protection hidden="1"/>
    </xf>
    <xf numFmtId="0" fontId="43" fillId="37" borderId="0" xfId="0" applyFont="1" applyFill="1" applyAlignment="1" applyProtection="1">
      <alignment vertical="top"/>
      <protection hidden="1"/>
    </xf>
    <xf numFmtId="0" fontId="2" fillId="37" borderId="38" xfId="0" applyFont="1" applyFill="1" applyBorder="1" applyAlignment="1" applyProtection="1">
      <alignment vertical="center"/>
      <protection locked="0"/>
    </xf>
    <xf numFmtId="0" fontId="10" fillId="37" borderId="0" xfId="0" applyFont="1" applyFill="1" applyBorder="1" applyAlignment="1" applyProtection="1">
      <alignment horizontal="right" vertical="top"/>
      <protection hidden="1"/>
    </xf>
    <xf numFmtId="0" fontId="2" fillId="37" borderId="38" xfId="0" applyFont="1" applyFill="1" applyBorder="1" applyAlignment="1" applyProtection="1">
      <alignment vertical="center"/>
      <protection hidden="1"/>
    </xf>
    <xf numFmtId="0" fontId="13" fillId="37" borderId="38" xfId="0" applyFont="1" applyFill="1" applyBorder="1" applyAlignment="1" applyProtection="1">
      <alignment vertical="center"/>
      <protection hidden="1"/>
    </xf>
    <xf numFmtId="0" fontId="1" fillId="37" borderId="37" xfId="0" applyFont="1" applyFill="1" applyBorder="1" applyAlignment="1" applyProtection="1">
      <alignment vertical="center"/>
      <protection hidden="1"/>
    </xf>
    <xf numFmtId="0" fontId="63" fillId="37" borderId="7" xfId="0" applyFont="1" applyFill="1" applyBorder="1" applyAlignment="1" applyProtection="1">
      <alignment horizontal="center" vertical="center"/>
      <protection locked="0" hidden="1"/>
    </xf>
    <xf numFmtId="0" fontId="64" fillId="37" borderId="7" xfId="0" applyFont="1" applyFill="1" applyBorder="1" applyAlignment="1" applyProtection="1">
      <alignment horizontal="left" vertical="center"/>
      <protection locked="0" hidden="1"/>
    </xf>
    <xf numFmtId="0" fontId="57" fillId="37" borderId="0" xfId="0" applyFont="1" applyFill="1" applyBorder="1" applyAlignment="1" applyProtection="1">
      <alignment vertical="top"/>
      <protection hidden="1"/>
    </xf>
    <xf numFmtId="0" fontId="0" fillId="37" borderId="0" xfId="0" applyFill="1" applyAlignment="1" applyProtection="1">
      <alignment horizontal="center" vertical="center"/>
      <protection hidden="1"/>
    </xf>
    <xf numFmtId="0" fontId="31" fillId="37" borderId="0" xfId="0" applyFont="1" applyFill="1" applyBorder="1" applyAlignment="1" applyProtection="1">
      <alignment horizontal="center" vertical="top"/>
      <protection locked="0"/>
    </xf>
    <xf numFmtId="0" fontId="3" fillId="37" borderId="21" xfId="87" applyFont="1" applyFill="1" applyBorder="1" applyAlignment="1" applyProtection="1">
      <alignment vertical="top"/>
      <protection hidden="1"/>
    </xf>
    <xf numFmtId="0" fontId="3" fillId="37" borderId="24" xfId="87" applyFont="1" applyFill="1" applyBorder="1" applyAlignment="1" applyProtection="1">
      <alignment vertical="top"/>
      <protection hidden="1"/>
    </xf>
    <xf numFmtId="0" fontId="22" fillId="37" borderId="24" xfId="0" applyFont="1" applyFill="1" applyBorder="1" applyAlignment="1" applyProtection="1">
      <alignment vertical="top"/>
      <protection hidden="1"/>
    </xf>
    <xf numFmtId="0" fontId="27" fillId="37" borderId="24" xfId="0" applyFont="1" applyFill="1" applyBorder="1" applyAlignment="1" applyProtection="1">
      <alignment vertical="top"/>
      <protection hidden="1"/>
    </xf>
    <xf numFmtId="0" fontId="7" fillId="37" borderId="24" xfId="87" applyFont="1" applyFill="1" applyBorder="1" applyAlignment="1" applyProtection="1">
      <alignment vertical="top"/>
      <protection hidden="1"/>
    </xf>
    <xf numFmtId="0" fontId="64" fillId="37" borderId="7" xfId="0" applyFont="1" applyFill="1" applyBorder="1" applyAlignment="1" applyProtection="1">
      <alignment horizontal="left" vertical="center"/>
      <protection hidden="1"/>
    </xf>
    <xf numFmtId="0" fontId="64" fillId="37" borderId="41" xfId="0" applyFont="1" applyFill="1" applyBorder="1" applyAlignment="1" applyProtection="1">
      <alignment horizontal="left" vertical="center"/>
      <protection hidden="1"/>
    </xf>
    <xf numFmtId="0" fontId="6" fillId="37" borderId="16" xfId="89" applyFont="1" applyFill="1" applyBorder="1" applyAlignment="1" applyProtection="1">
      <alignment horizontal="left" vertical="top" wrapText="1"/>
      <protection hidden="1"/>
    </xf>
    <xf numFmtId="0" fontId="6" fillId="37" borderId="14" xfId="89" applyFont="1" applyFill="1" applyBorder="1" applyAlignment="1" applyProtection="1">
      <alignment horizontal="left" vertical="top" wrapText="1"/>
      <protection hidden="1"/>
    </xf>
    <xf numFmtId="0" fontId="37" fillId="37" borderId="18" xfId="87" applyFill="1" applyBorder="1" applyAlignment="1" applyProtection="1">
      <alignment vertical="top"/>
      <protection hidden="1"/>
    </xf>
    <xf numFmtId="0" fontId="37" fillId="37" borderId="19" xfId="87" applyFill="1" applyBorder="1" applyAlignment="1" applyProtection="1">
      <alignment vertical="top"/>
      <protection hidden="1"/>
    </xf>
    <xf numFmtId="0" fontId="37" fillId="37" borderId="17" xfId="87" applyFill="1" applyBorder="1" applyAlignment="1" applyProtection="1">
      <alignment vertical="top"/>
      <protection hidden="1"/>
    </xf>
    <xf numFmtId="0" fontId="37" fillId="37" borderId="31" xfId="87" applyFill="1" applyBorder="1" applyAlignment="1" applyProtection="1">
      <alignment vertical="top"/>
      <protection hidden="1"/>
    </xf>
    <xf numFmtId="0" fontId="37" fillId="37" borderId="30" xfId="87" applyFill="1" applyBorder="1" applyAlignment="1" applyProtection="1">
      <alignment vertical="top"/>
      <protection hidden="1"/>
    </xf>
    <xf numFmtId="0" fontId="80" fillId="37" borderId="20" xfId="0" applyFont="1" applyFill="1" applyBorder="1" applyAlignment="1" applyProtection="1">
      <alignment horizontal="center" vertical="top" wrapText="1"/>
      <protection hidden="1"/>
    </xf>
    <xf numFmtId="0" fontId="6" fillId="37" borderId="0" xfId="89" applyFont="1" applyFill="1" applyBorder="1" applyAlignment="1" applyProtection="1">
      <alignment horizontal="left" vertical="top" wrapText="1"/>
      <protection hidden="1"/>
    </xf>
    <xf numFmtId="0" fontId="80" fillId="37" borderId="20" xfId="0" applyNumberFormat="1" applyFont="1" applyFill="1" applyBorder="1" applyAlignment="1" applyProtection="1">
      <alignment horizontal="center"/>
      <protection hidden="1"/>
    </xf>
    <xf numFmtId="0" fontId="6" fillId="37" borderId="30" xfId="89" applyFont="1" applyFill="1" applyBorder="1" applyAlignment="1" applyProtection="1">
      <alignment horizontal="left" vertical="top" wrapText="1"/>
      <protection hidden="1"/>
    </xf>
    <xf numFmtId="0" fontId="42" fillId="37" borderId="18" xfId="89" applyFont="1" applyFill="1" applyBorder="1" applyAlignment="1" applyProtection="1">
      <alignment horizontal="left" vertical="top" wrapText="1"/>
      <protection hidden="1"/>
    </xf>
    <xf numFmtId="0" fontId="42" fillId="37" borderId="19" xfId="89" applyFont="1" applyFill="1" applyBorder="1" applyAlignment="1" applyProtection="1">
      <alignment horizontal="left" vertical="top" wrapText="1"/>
      <protection hidden="1"/>
    </xf>
    <xf numFmtId="0" fontId="80" fillId="37" borderId="0" xfId="87" applyFont="1" applyFill="1" applyAlignment="1" applyProtection="1">
      <alignment vertical="top"/>
      <protection hidden="1"/>
    </xf>
    <xf numFmtId="0" fontId="80" fillId="37" borderId="0" xfId="87" applyFont="1" applyFill="1" applyBorder="1" applyAlignment="1" applyProtection="1">
      <alignment vertical="top"/>
      <protection hidden="1"/>
    </xf>
    <xf numFmtId="0" fontId="80" fillId="37" borderId="0" xfId="0" applyFont="1" applyFill="1" applyBorder="1" applyAlignment="1" applyProtection="1">
      <alignment horizontal="center" vertical="top" wrapText="1"/>
      <protection hidden="1"/>
    </xf>
    <xf numFmtId="0" fontId="80" fillId="0" borderId="0" xfId="87" applyFont="1" applyBorder="1" applyAlignment="1" applyProtection="1">
      <alignment vertical="top"/>
      <protection hidden="1"/>
    </xf>
    <xf numFmtId="0" fontId="80" fillId="37" borderId="0" xfId="0" applyNumberFormat="1" applyFont="1" applyFill="1" applyBorder="1" applyAlignment="1" applyProtection="1">
      <alignment horizontal="center" vertical="top"/>
      <protection locked="0"/>
    </xf>
    <xf numFmtId="0" fontId="81" fillId="37" borderId="0" xfId="87" applyFont="1" applyFill="1" applyBorder="1" applyAlignment="1" applyProtection="1">
      <alignment vertical="top"/>
      <protection hidden="1"/>
    </xf>
    <xf numFmtId="0" fontId="81" fillId="37" borderId="0" xfId="89" applyFont="1" applyFill="1" applyBorder="1" applyAlignment="1" applyProtection="1">
      <alignment horizontal="center"/>
      <protection hidden="1"/>
    </xf>
    <xf numFmtId="0" fontId="80" fillId="0" borderId="0" xfId="87" applyFont="1" applyAlignment="1" applyProtection="1">
      <alignment vertical="top"/>
      <protection hidden="1"/>
    </xf>
    <xf numFmtId="0" fontId="82" fillId="37" borderId="0" xfId="87" applyFont="1" applyFill="1" applyBorder="1" applyAlignment="1" applyProtection="1">
      <alignment horizontal="center" vertical="top"/>
      <protection hidden="1"/>
    </xf>
    <xf numFmtId="0" fontId="83" fillId="37" borderId="0" xfId="89" applyFont="1" applyFill="1" applyBorder="1" applyAlignment="1" applyProtection="1">
      <alignment horizontal="center"/>
      <protection hidden="1"/>
    </xf>
    <xf numFmtId="0" fontId="80" fillId="37" borderId="0" xfId="87" applyFont="1" applyFill="1" applyBorder="1" applyAlignment="1" applyProtection="1">
      <alignment horizontal="center" vertical="top"/>
      <protection hidden="1"/>
    </xf>
    <xf numFmtId="0" fontId="83" fillId="37" borderId="0" xfId="89" applyFont="1" applyFill="1" applyBorder="1" applyAlignment="1" applyProtection="1">
      <alignment horizontal="center"/>
      <protection locked="0"/>
    </xf>
    <xf numFmtId="0" fontId="80" fillId="37" borderId="0" xfId="0" applyNumberFormat="1" applyFont="1" applyFill="1" applyBorder="1" applyAlignment="1" applyProtection="1">
      <alignment horizontal="center"/>
      <protection hidden="1"/>
    </xf>
    <xf numFmtId="0" fontId="80" fillId="37" borderId="31" xfId="0" applyNumberFormat="1" applyFont="1" applyFill="1" applyBorder="1" applyAlignment="1" applyProtection="1">
      <alignment horizontal="center" vertical="top"/>
      <protection locked="0"/>
    </xf>
    <xf numFmtId="0" fontId="80" fillId="37" borderId="31" xfId="87" applyFont="1" applyFill="1" applyBorder="1" applyAlignment="1" applyProtection="1">
      <alignment vertical="top"/>
      <protection hidden="1"/>
    </xf>
    <xf numFmtId="0" fontId="37" fillId="37" borderId="17" xfId="87" applyFont="1" applyFill="1" applyBorder="1" applyAlignment="1" applyProtection="1">
      <alignment vertical="top"/>
      <protection hidden="1"/>
    </xf>
    <xf numFmtId="0" fontId="3" fillId="37" borderId="24" xfId="87" applyFont="1" applyFill="1" applyBorder="1" applyAlignment="1" applyProtection="1">
      <alignment vertical="top" wrapText="1"/>
      <protection hidden="1"/>
    </xf>
    <xf numFmtId="0" fontId="44" fillId="37" borderId="18" xfId="87" applyFont="1" applyFill="1" applyBorder="1" applyAlignment="1" applyProtection="1">
      <alignment vertical="top"/>
      <protection hidden="1"/>
    </xf>
    <xf numFmtId="0" fontId="28" fillId="37" borderId="0" xfId="0" applyFont="1" applyFill="1" applyBorder="1" applyAlignment="1" applyProtection="1">
      <alignment horizontal="center" vertical="center"/>
      <protection hidden="1"/>
    </xf>
    <xf numFmtId="0" fontId="28" fillId="37" borderId="30" xfId="0" applyFont="1" applyFill="1" applyBorder="1" applyAlignment="1" applyProtection="1">
      <alignment horizontal="center" vertical="center"/>
      <protection hidden="1"/>
    </xf>
    <xf numFmtId="0" fontId="22" fillId="37" borderId="0" xfId="0" quotePrefix="1" applyFont="1" applyFill="1" applyBorder="1" applyAlignment="1" applyProtection="1">
      <alignment horizontal="right" vertical="center"/>
      <protection hidden="1"/>
    </xf>
    <xf numFmtId="0" fontId="85" fillId="37" borderId="0" xfId="0" applyFont="1" applyFill="1" applyBorder="1" applyAlignment="1" applyProtection="1">
      <alignment vertical="top"/>
      <protection hidden="1"/>
    </xf>
    <xf numFmtId="0" fontId="25" fillId="37" borderId="0" xfId="0" applyFont="1" applyFill="1" applyAlignment="1" applyProtection="1">
      <alignment vertical="center"/>
      <protection hidden="1"/>
    </xf>
    <xf numFmtId="0" fontId="25" fillId="37" borderId="0" xfId="0" applyFont="1" applyFill="1" applyBorder="1" applyAlignment="1" applyProtection="1">
      <alignment vertical="center"/>
      <protection hidden="1"/>
    </xf>
    <xf numFmtId="0" fontId="46" fillId="37" borderId="0" xfId="0" applyFont="1" applyFill="1" applyAlignment="1" applyProtection="1">
      <alignment vertical="center"/>
      <protection hidden="1"/>
    </xf>
    <xf numFmtId="0" fontId="46" fillId="37" borderId="0" xfId="0" applyFont="1" applyFill="1" applyBorder="1" applyAlignment="1" applyProtection="1">
      <alignment vertical="center"/>
      <protection hidden="1"/>
    </xf>
    <xf numFmtId="0" fontId="22" fillId="37" borderId="0" xfId="0" quotePrefix="1" applyFont="1" applyFill="1" applyBorder="1" applyAlignment="1" applyProtection="1">
      <alignment vertical="center"/>
      <protection hidden="1"/>
    </xf>
    <xf numFmtId="0" fontId="52" fillId="37" borderId="0" xfId="0" applyFont="1" applyFill="1" applyAlignment="1" applyProtection="1">
      <alignment vertical="center"/>
      <protection hidden="1"/>
    </xf>
    <xf numFmtId="0" fontId="22" fillId="37" borderId="0" xfId="0" quotePrefix="1" applyFont="1" applyFill="1" applyBorder="1" applyAlignment="1" applyProtection="1">
      <alignment horizontal="left" vertical="center"/>
      <protection hidden="1"/>
    </xf>
    <xf numFmtId="0" fontId="22" fillId="37" borderId="0" xfId="0" applyFont="1" applyFill="1" applyBorder="1" applyAlignment="1" applyProtection="1">
      <alignment horizontal="center" vertical="center" wrapText="1"/>
      <protection hidden="1"/>
    </xf>
    <xf numFmtId="0" fontId="25" fillId="37" borderId="0" xfId="0" applyFont="1" applyFill="1" applyBorder="1" applyAlignment="1" applyProtection="1">
      <alignment horizontal="center" vertical="center" wrapText="1"/>
      <protection hidden="1"/>
    </xf>
    <xf numFmtId="0" fontId="25" fillId="37" borderId="16" xfId="0" applyFont="1" applyFill="1" applyBorder="1" applyAlignment="1" applyProtection="1">
      <alignment horizontal="center" vertical="center" wrapText="1"/>
      <protection hidden="1"/>
    </xf>
    <xf numFmtId="0" fontId="25" fillId="37" borderId="16" xfId="0" applyFont="1" applyFill="1" applyBorder="1" applyAlignment="1" applyProtection="1">
      <alignment vertical="center"/>
      <protection hidden="1"/>
    </xf>
    <xf numFmtId="0" fontId="28" fillId="37" borderId="0" xfId="0" applyFont="1" applyFill="1" applyBorder="1" applyAlignment="1" applyProtection="1">
      <alignment vertical="center"/>
      <protection hidden="1"/>
    </xf>
    <xf numFmtId="0" fontId="8" fillId="37" borderId="0" xfId="0" applyFont="1" applyFill="1" applyBorder="1" applyAlignment="1" applyProtection="1">
      <alignment vertical="center"/>
      <protection hidden="1"/>
    </xf>
    <xf numFmtId="0" fontId="3" fillId="37" borderId="0" xfId="0" applyFont="1" applyFill="1" applyBorder="1" applyAlignment="1" applyProtection="1">
      <alignment vertical="center"/>
      <protection hidden="1"/>
    </xf>
    <xf numFmtId="0" fontId="25" fillId="0" borderId="0" xfId="0" applyFont="1" applyFill="1" applyAlignment="1" applyProtection="1">
      <alignment vertical="center"/>
      <protection hidden="1"/>
    </xf>
    <xf numFmtId="0" fontId="46" fillId="37" borderId="30" xfId="0" applyFont="1" applyFill="1" applyBorder="1" applyAlignment="1" applyProtection="1">
      <alignment vertical="center"/>
      <protection hidden="1"/>
    </xf>
    <xf numFmtId="0" fontId="0" fillId="37" borderId="0" xfId="0" applyFill="1" applyAlignment="1" applyProtection="1">
      <alignment horizontal="center" vertical="top"/>
      <protection hidden="1"/>
    </xf>
    <xf numFmtId="0" fontId="69" fillId="36" borderId="47" xfId="0" applyFont="1" applyFill="1" applyBorder="1" applyAlignment="1" applyProtection="1">
      <alignment horizontal="centerContinuous" vertical="center" shrinkToFit="1"/>
      <protection hidden="1"/>
    </xf>
    <xf numFmtId="0" fontId="30" fillId="0" borderId="0" xfId="71" applyFont="1" applyFill="1" applyBorder="1" applyAlignment="1" applyProtection="1">
      <alignment horizontal="center" vertical="top" wrapText="1"/>
      <protection hidden="1"/>
    </xf>
    <xf numFmtId="0" fontId="89" fillId="37" borderId="0" xfId="87" applyFont="1" applyFill="1" applyAlignment="1" applyProtection="1">
      <alignment horizontal="center" vertical="top"/>
      <protection locked="0"/>
    </xf>
    <xf numFmtId="0" fontId="13" fillId="37" borderId="0" xfId="87" applyFont="1" applyFill="1" applyAlignment="1" applyProtection="1">
      <alignment horizontal="center" vertical="top"/>
      <protection locked="0"/>
    </xf>
    <xf numFmtId="0" fontId="30" fillId="39" borderId="0" xfId="0" applyFont="1" applyFill="1" applyBorder="1" applyAlignment="1" applyProtection="1">
      <alignment horizontal="center" vertical="center"/>
      <protection hidden="1"/>
    </xf>
    <xf numFmtId="0" fontId="3" fillId="0" borderId="0" xfId="88" applyFont="1"/>
    <xf numFmtId="0" fontId="3" fillId="0" borderId="29" xfId="88" applyFont="1" applyBorder="1"/>
    <xf numFmtId="0" fontId="33" fillId="38" borderId="48" xfId="0" applyFont="1" applyFill="1" applyBorder="1" applyAlignment="1" applyProtection="1">
      <alignment horizontal="center" vertical="center"/>
      <protection hidden="1"/>
    </xf>
    <xf numFmtId="0" fontId="2" fillId="0" borderId="0" xfId="71" applyFont="1" applyFill="1" applyBorder="1" applyAlignment="1" applyProtection="1">
      <alignment horizontal="center" vertical="center"/>
      <protection hidden="1"/>
    </xf>
    <xf numFmtId="0" fontId="3" fillId="0" borderId="0" xfId="88" applyFont="1" applyFill="1"/>
    <xf numFmtId="0" fontId="9" fillId="39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alignment horizontal="center" vertical="center"/>
      <protection hidden="1"/>
    </xf>
    <xf numFmtId="0" fontId="3" fillId="39" borderId="0" xfId="88" applyFont="1" applyFill="1"/>
    <xf numFmtId="0" fontId="109" fillId="37" borderId="0" xfId="89" applyFont="1" applyFill="1" applyBorder="1" applyAlignment="1" applyProtection="1">
      <alignment vertical="center"/>
      <protection hidden="1"/>
    </xf>
    <xf numFmtId="0" fontId="3" fillId="37" borderId="0" xfId="88" applyFont="1" applyFill="1" applyBorder="1" applyProtection="1">
      <protection hidden="1"/>
    </xf>
    <xf numFmtId="0" fontId="3" fillId="37" borderId="0" xfId="88" applyFont="1" applyFill="1" applyBorder="1" applyAlignment="1" applyProtection="1">
      <alignment vertical="top"/>
      <protection hidden="1"/>
    </xf>
    <xf numFmtId="0" fontId="3" fillId="37" borderId="34" xfId="88" applyFont="1" applyFill="1" applyBorder="1" applyProtection="1">
      <protection hidden="1"/>
    </xf>
    <xf numFmtId="0" fontId="3" fillId="37" borderId="1" xfId="88" applyFont="1" applyFill="1" applyBorder="1" applyProtection="1">
      <protection hidden="1"/>
    </xf>
    <xf numFmtId="0" fontId="3" fillId="37" borderId="22" xfId="88" applyFont="1" applyFill="1" applyBorder="1" applyProtection="1">
      <protection hidden="1"/>
    </xf>
    <xf numFmtId="0" fontId="3" fillId="37" borderId="33" xfId="88" applyFont="1" applyFill="1" applyBorder="1" applyProtection="1">
      <protection hidden="1"/>
    </xf>
    <xf numFmtId="0" fontId="3" fillId="37" borderId="32" xfId="88" applyFont="1" applyFill="1" applyBorder="1" applyProtection="1">
      <protection hidden="1"/>
    </xf>
    <xf numFmtId="0" fontId="2" fillId="37" borderId="33" xfId="88" applyFont="1" applyFill="1" applyBorder="1" applyProtection="1">
      <protection hidden="1"/>
    </xf>
    <xf numFmtId="0" fontId="3" fillId="37" borderId="36" xfId="88" applyFont="1" applyFill="1" applyBorder="1" applyProtection="1">
      <protection hidden="1"/>
    </xf>
    <xf numFmtId="0" fontId="3" fillId="37" borderId="7" xfId="88" applyFont="1" applyFill="1" applyBorder="1" applyAlignment="1" applyProtection="1">
      <alignment horizontal="center"/>
      <protection hidden="1"/>
    </xf>
    <xf numFmtId="0" fontId="3" fillId="37" borderId="35" xfId="88" applyFont="1" applyFill="1" applyBorder="1" applyAlignment="1" applyProtection="1">
      <protection hidden="1"/>
    </xf>
    <xf numFmtId="0" fontId="3" fillId="37" borderId="35" xfId="88" applyFont="1" applyFill="1" applyBorder="1" applyProtection="1">
      <protection hidden="1"/>
    </xf>
    <xf numFmtId="0" fontId="3" fillId="37" borderId="41" xfId="88" applyFont="1" applyFill="1" applyBorder="1" applyProtection="1">
      <protection hidden="1"/>
    </xf>
    <xf numFmtId="0" fontId="3" fillId="37" borderId="43" xfId="88" applyFont="1" applyFill="1" applyBorder="1" applyProtection="1">
      <protection hidden="1"/>
    </xf>
    <xf numFmtId="0" fontId="3" fillId="37" borderId="49" xfId="88" applyFont="1" applyFill="1" applyBorder="1" applyProtection="1">
      <protection hidden="1"/>
    </xf>
    <xf numFmtId="0" fontId="3" fillId="37" borderId="50" xfId="88" applyFont="1" applyFill="1" applyBorder="1" applyProtection="1">
      <protection hidden="1"/>
    </xf>
    <xf numFmtId="0" fontId="3" fillId="37" borderId="51" xfId="88" applyFont="1" applyFill="1" applyBorder="1" applyProtection="1">
      <protection hidden="1"/>
    </xf>
    <xf numFmtId="0" fontId="3" fillId="37" borderId="50" xfId="88" applyFont="1" applyFill="1" applyBorder="1" applyAlignment="1" applyProtection="1">
      <alignment vertical="top"/>
      <protection hidden="1"/>
    </xf>
    <xf numFmtId="0" fontId="3" fillId="37" borderId="52" xfId="88" applyFont="1" applyFill="1" applyBorder="1" applyProtection="1">
      <protection hidden="1"/>
    </xf>
    <xf numFmtId="0" fontId="3" fillId="37" borderId="53" xfId="88" applyFont="1" applyFill="1" applyBorder="1" applyProtection="1">
      <protection hidden="1"/>
    </xf>
    <xf numFmtId="0" fontId="3" fillId="37" borderId="54" xfId="88" applyFont="1" applyFill="1" applyBorder="1" applyProtection="1">
      <protection hidden="1"/>
    </xf>
    <xf numFmtId="0" fontId="3" fillId="44" borderId="0" xfId="88" applyFont="1" applyFill="1" applyBorder="1" applyProtection="1">
      <protection hidden="1"/>
    </xf>
    <xf numFmtId="0" fontId="3" fillId="44" borderId="50" xfId="88" applyFont="1" applyFill="1" applyBorder="1" applyProtection="1">
      <protection hidden="1"/>
    </xf>
    <xf numFmtId="0" fontId="3" fillId="37" borderId="0" xfId="88" applyFont="1" applyFill="1" applyBorder="1" applyAlignment="1" applyProtection="1">
      <alignment horizontal="center"/>
      <protection hidden="1"/>
    </xf>
    <xf numFmtId="0" fontId="3" fillId="37" borderId="7" xfId="88" applyFont="1" applyFill="1" applyBorder="1" applyProtection="1">
      <protection hidden="1"/>
    </xf>
    <xf numFmtId="0" fontId="3" fillId="37" borderId="41" xfId="88" applyFont="1" applyFill="1" applyBorder="1" applyAlignment="1" applyProtection="1">
      <alignment horizontal="center"/>
      <protection hidden="1"/>
    </xf>
    <xf numFmtId="0" fontId="45" fillId="37" borderId="55" xfId="88" applyFont="1" applyFill="1" applyBorder="1" applyProtection="1">
      <protection hidden="1"/>
    </xf>
    <xf numFmtId="0" fontId="45" fillId="37" borderId="34" xfId="88" applyFont="1" applyFill="1" applyBorder="1" applyProtection="1">
      <protection hidden="1"/>
    </xf>
    <xf numFmtId="0" fontId="3" fillId="37" borderId="23" xfId="88" applyFont="1" applyFill="1" applyBorder="1" applyProtection="1">
      <protection hidden="1"/>
    </xf>
    <xf numFmtId="0" fontId="3" fillId="37" borderId="29" xfId="88" applyFont="1" applyFill="1" applyBorder="1" applyProtection="1">
      <protection hidden="1"/>
    </xf>
    <xf numFmtId="0" fontId="3" fillId="37" borderId="0" xfId="88" applyFont="1" applyFill="1"/>
    <xf numFmtId="0" fontId="3" fillId="37" borderId="0" xfId="88" applyFont="1" applyFill="1" applyAlignment="1">
      <alignment vertical="top"/>
    </xf>
    <xf numFmtId="0" fontId="3" fillId="37" borderId="56" xfId="88" applyFont="1" applyFill="1" applyBorder="1"/>
    <xf numFmtId="0" fontId="3" fillId="37" borderId="56" xfId="88" applyFont="1" applyFill="1" applyBorder="1" applyAlignment="1">
      <alignment vertical="top"/>
    </xf>
    <xf numFmtId="0" fontId="2" fillId="37" borderId="49" xfId="88" applyFont="1" applyFill="1" applyBorder="1" applyProtection="1">
      <protection hidden="1"/>
    </xf>
    <xf numFmtId="0" fontId="2" fillId="37" borderId="0" xfId="88" applyFont="1" applyFill="1" applyBorder="1" applyProtection="1">
      <protection hidden="1"/>
    </xf>
    <xf numFmtId="0" fontId="2" fillId="37" borderId="50" xfId="88" applyFont="1" applyFill="1" applyBorder="1" applyProtection="1">
      <protection hidden="1"/>
    </xf>
    <xf numFmtId="0" fontId="3" fillId="37" borderId="57" xfId="88" applyFont="1" applyFill="1" applyBorder="1" applyProtection="1">
      <protection hidden="1"/>
    </xf>
    <xf numFmtId="0" fontId="3" fillId="37" borderId="58" xfId="88" applyFont="1" applyFill="1" applyBorder="1" applyProtection="1">
      <protection hidden="1"/>
    </xf>
    <xf numFmtId="0" fontId="3" fillId="37" borderId="59" xfId="88" applyFont="1" applyFill="1" applyBorder="1" applyProtection="1">
      <protection hidden="1"/>
    </xf>
    <xf numFmtId="0" fontId="3" fillId="37" borderId="60" xfId="88" applyFont="1" applyFill="1" applyBorder="1" applyProtection="1">
      <protection hidden="1"/>
    </xf>
    <xf numFmtId="0" fontId="3" fillId="37" borderId="61" xfId="88" applyFont="1" applyFill="1" applyBorder="1" applyProtection="1">
      <protection hidden="1"/>
    </xf>
    <xf numFmtId="0" fontId="44" fillId="37" borderId="24" xfId="87" applyFont="1" applyFill="1" applyBorder="1" applyAlignment="1" applyProtection="1">
      <alignment vertical="top"/>
      <protection hidden="1"/>
    </xf>
    <xf numFmtId="0" fontId="88" fillId="37" borderId="24" xfId="87" applyFont="1" applyFill="1" applyBorder="1" applyAlignment="1" applyProtection="1">
      <alignment vertical="top"/>
      <protection hidden="1"/>
    </xf>
    <xf numFmtId="0" fontId="37" fillId="37" borderId="21" xfId="87" applyFont="1" applyFill="1" applyBorder="1" applyAlignment="1" applyProtection="1">
      <alignment vertical="top"/>
      <protection hidden="1"/>
    </xf>
    <xf numFmtId="0" fontId="6" fillId="37" borderId="0" xfId="89" applyFont="1" applyFill="1" applyBorder="1" applyAlignment="1" applyProtection="1">
      <alignment horizontal="right" vertical="center" shrinkToFit="1"/>
      <protection hidden="1"/>
    </xf>
    <xf numFmtId="0" fontId="17" fillId="37" borderId="20" xfId="89" applyFont="1" applyFill="1" applyBorder="1" applyAlignment="1" applyProtection="1">
      <alignment vertical="top"/>
      <protection locked="0"/>
    </xf>
    <xf numFmtId="0" fontId="16" fillId="37" borderId="20" xfId="89" applyFont="1" applyFill="1" applyBorder="1" applyAlignment="1" applyProtection="1">
      <alignment vertical="top"/>
      <protection hidden="1"/>
    </xf>
    <xf numFmtId="0" fontId="16" fillId="37" borderId="0" xfId="89" applyFont="1" applyFill="1" applyBorder="1" applyAlignment="1" applyProtection="1">
      <alignment vertical="center"/>
      <protection hidden="1"/>
    </xf>
    <xf numFmtId="0" fontId="16" fillId="37" borderId="0" xfId="89" applyFont="1" applyFill="1" applyBorder="1" applyAlignment="1" applyProtection="1">
      <alignment horizontal="left" vertical="center"/>
      <protection hidden="1"/>
    </xf>
    <xf numFmtId="0" fontId="6" fillId="37" borderId="0" xfId="89" applyFont="1" applyFill="1" applyBorder="1" applyAlignment="1" applyProtection="1">
      <alignment horizontal="left" vertical="center" shrinkToFit="1"/>
      <protection locked="0" hidden="1"/>
    </xf>
    <xf numFmtId="0" fontId="6" fillId="39" borderId="0" xfId="89" applyFont="1" applyFill="1" applyBorder="1" applyAlignment="1" applyProtection="1">
      <alignment vertical="top"/>
      <protection hidden="1"/>
    </xf>
    <xf numFmtId="0" fontId="6" fillId="39" borderId="0" xfId="89" applyNumberFormat="1" applyFont="1" applyFill="1" applyBorder="1" applyAlignment="1" applyProtection="1">
      <alignment vertical="top"/>
      <protection hidden="1"/>
    </xf>
    <xf numFmtId="0" fontId="37" fillId="37" borderId="0" xfId="87" applyFont="1" applyFill="1" applyBorder="1" applyAlignment="1" applyProtection="1">
      <alignment horizontal="left" vertical="top" wrapText="1"/>
      <protection hidden="1"/>
    </xf>
    <xf numFmtId="0" fontId="37" fillId="37" borderId="0" xfId="87" applyNumberFormat="1" applyFont="1" applyFill="1" applyBorder="1" applyAlignment="1" applyProtection="1">
      <alignment horizontal="right" vertical="top" shrinkToFit="1"/>
      <protection hidden="1"/>
    </xf>
    <xf numFmtId="0" fontId="3" fillId="0" borderId="0" xfId="87" applyNumberFormat="1" applyFont="1" applyFill="1" applyBorder="1" applyAlignment="1" applyProtection="1">
      <alignment vertical="top"/>
      <protection hidden="1"/>
    </xf>
    <xf numFmtId="0" fontId="2" fillId="0" borderId="0" xfId="87" applyNumberFormat="1" applyFont="1" applyFill="1" applyBorder="1" applyAlignment="1" applyProtection="1">
      <alignment horizontal="right" vertical="top"/>
      <protection hidden="1"/>
    </xf>
    <xf numFmtId="9" fontId="2" fillId="37" borderId="0" xfId="87" applyNumberFormat="1" applyFont="1" applyFill="1" applyBorder="1" applyAlignment="1" applyProtection="1">
      <alignment horizontal="right" vertical="top"/>
      <protection hidden="1"/>
    </xf>
    <xf numFmtId="0" fontId="37" fillId="37" borderId="16" xfId="87" applyFont="1" applyFill="1" applyBorder="1" applyAlignment="1" applyProtection="1">
      <alignment horizontal="left" vertical="top" wrapText="1"/>
      <protection hidden="1"/>
    </xf>
    <xf numFmtId="0" fontId="37" fillId="37" borderId="16" xfId="87" applyNumberFormat="1" applyFont="1" applyFill="1" applyBorder="1" applyAlignment="1" applyProtection="1">
      <alignment horizontal="right" vertical="top" shrinkToFit="1"/>
      <protection hidden="1"/>
    </xf>
    <xf numFmtId="0" fontId="15" fillId="37" borderId="0" xfId="89" applyFont="1" applyFill="1" applyBorder="1" applyAlignment="1" applyProtection="1">
      <alignment vertical="top"/>
      <protection hidden="1"/>
    </xf>
    <xf numFmtId="49" fontId="6" fillId="37" borderId="0" xfId="89" applyNumberFormat="1" applyFont="1" applyFill="1" applyBorder="1" applyAlignment="1" applyProtection="1">
      <alignment horizontal="left" vertical="center"/>
      <protection locked="0" hidden="1"/>
    </xf>
    <xf numFmtId="0" fontId="6" fillId="37" borderId="0" xfId="89" applyFont="1" applyFill="1" applyProtection="1">
      <protection hidden="1"/>
    </xf>
    <xf numFmtId="0" fontId="42" fillId="37" borderId="0" xfId="89" applyFont="1" applyFill="1" applyProtection="1">
      <protection hidden="1"/>
    </xf>
    <xf numFmtId="0" fontId="15" fillId="37" borderId="0" xfId="89" applyFont="1" applyFill="1" applyProtection="1">
      <protection hidden="1"/>
    </xf>
    <xf numFmtId="0" fontId="15" fillId="37" borderId="0" xfId="89" applyFont="1" applyFill="1" applyBorder="1" applyAlignment="1" applyProtection="1">
      <alignment horizontal="center" vertical="center"/>
      <protection hidden="1"/>
    </xf>
    <xf numFmtId="0" fontId="15" fillId="37" borderId="0" xfId="89" applyFont="1" applyFill="1" applyAlignment="1" applyProtection="1">
      <alignment horizontal="center"/>
      <protection hidden="1"/>
    </xf>
    <xf numFmtId="0" fontId="6" fillId="0" borderId="0" xfId="89" applyFont="1" applyFill="1" applyProtection="1">
      <protection hidden="1"/>
    </xf>
    <xf numFmtId="0" fontId="109" fillId="37" borderId="0" xfId="89" applyFont="1" applyFill="1" applyBorder="1" applyAlignment="1" applyProtection="1">
      <alignment horizontal="left" vertical="center"/>
      <protection locked="0"/>
    </xf>
    <xf numFmtId="0" fontId="16" fillId="37" borderId="0" xfId="89" applyFont="1" applyFill="1" applyBorder="1" applyAlignment="1" applyProtection="1">
      <alignment horizontal="left" vertical="center" shrinkToFit="1"/>
      <protection locked="0" hidden="1"/>
    </xf>
    <xf numFmtId="182" fontId="16" fillId="37" borderId="0" xfId="89" applyNumberFormat="1" applyFont="1" applyFill="1" applyBorder="1" applyAlignment="1" applyProtection="1">
      <alignment horizontal="left" vertical="center" shrinkToFit="1"/>
      <protection locked="0" hidden="1"/>
    </xf>
    <xf numFmtId="0" fontId="109" fillId="37" borderId="0" xfId="89" applyFont="1" applyFill="1" applyBorder="1" applyAlignment="1" applyProtection="1">
      <alignment horizontal="right" vertical="center"/>
      <protection hidden="1"/>
    </xf>
    <xf numFmtId="0" fontId="6" fillId="37" borderId="36" xfId="89" applyFont="1" applyFill="1" applyBorder="1" applyAlignment="1" applyProtection="1">
      <alignment horizontal="right" vertical="center"/>
      <protection hidden="1"/>
    </xf>
    <xf numFmtId="0" fontId="6" fillId="37" borderId="1" xfId="89" applyFont="1" applyFill="1" applyBorder="1" applyAlignment="1" applyProtection="1">
      <alignment horizontal="center" vertical="center" wrapText="1"/>
      <protection hidden="1"/>
    </xf>
    <xf numFmtId="0" fontId="6" fillId="37" borderId="0" xfId="89" applyFont="1" applyFill="1" applyBorder="1" applyAlignment="1" applyProtection="1">
      <alignment horizontal="center" vertical="center" wrapText="1"/>
      <protection hidden="1"/>
    </xf>
    <xf numFmtId="0" fontId="10" fillId="37" borderId="0" xfId="89" applyFont="1" applyFill="1" applyBorder="1" applyAlignment="1" applyProtection="1">
      <alignment horizontal="left" vertical="center"/>
      <protection locked="0"/>
    </xf>
    <xf numFmtId="0" fontId="72" fillId="37" borderId="0" xfId="89" applyFont="1" applyFill="1" applyBorder="1" applyAlignment="1" applyProtection="1">
      <alignment horizontal="left" vertical="center"/>
      <protection locked="0"/>
    </xf>
    <xf numFmtId="0" fontId="6" fillId="37" borderId="0" xfId="89" applyFont="1" applyFill="1" applyBorder="1" applyAlignment="1" applyProtection="1">
      <alignment vertical="center"/>
      <protection hidden="1"/>
    </xf>
    <xf numFmtId="0" fontId="111" fillId="37" borderId="0" xfId="89" applyFont="1" applyFill="1" applyBorder="1" applyAlignment="1" applyProtection="1">
      <alignment vertical="center"/>
      <protection hidden="1"/>
    </xf>
    <xf numFmtId="0" fontId="42" fillId="37" borderId="0" xfId="89" applyFont="1" applyFill="1" applyBorder="1" applyAlignment="1" applyProtection="1">
      <alignment horizontal="right" vertical="center" shrinkToFit="1"/>
      <protection hidden="1"/>
    </xf>
    <xf numFmtId="0" fontId="6" fillId="37" borderId="1" xfId="0" applyFont="1" applyFill="1" applyBorder="1" applyAlignment="1" applyProtection="1">
      <alignment vertical="center"/>
      <protection hidden="1"/>
    </xf>
    <xf numFmtId="0" fontId="6" fillId="37" borderId="34" xfId="0" applyFont="1" applyFill="1" applyBorder="1" applyAlignment="1" applyProtection="1">
      <alignment vertical="center"/>
      <protection hidden="1"/>
    </xf>
    <xf numFmtId="0" fontId="72" fillId="37" borderId="0" xfId="89" applyFont="1" applyFill="1" applyBorder="1" applyAlignment="1" applyProtection="1">
      <alignment vertical="center"/>
      <protection locked="0"/>
    </xf>
    <xf numFmtId="0" fontId="10" fillId="37" borderId="0" xfId="89" applyFont="1" applyFill="1" applyBorder="1" applyAlignment="1" applyProtection="1">
      <alignment vertical="center"/>
      <protection locked="0"/>
    </xf>
    <xf numFmtId="0" fontId="3" fillId="37" borderId="0" xfId="89" applyFont="1" applyFill="1" applyBorder="1" applyAlignment="1" applyProtection="1">
      <alignment vertical="center"/>
      <protection locked="0"/>
    </xf>
    <xf numFmtId="0" fontId="42" fillId="37" borderId="0" xfId="89" applyFont="1" applyFill="1" applyAlignment="1" applyProtection="1">
      <alignment vertical="center"/>
      <protection hidden="1"/>
    </xf>
    <xf numFmtId="0" fontId="6" fillId="0" borderId="0" xfId="89" applyFont="1" applyAlignment="1" applyProtection="1">
      <alignment vertical="center"/>
      <protection hidden="1"/>
    </xf>
    <xf numFmtId="0" fontId="42" fillId="37" borderId="32" xfId="89" applyFont="1" applyFill="1" applyBorder="1" applyAlignment="1" applyProtection="1">
      <alignment vertical="center"/>
      <protection hidden="1"/>
    </xf>
    <xf numFmtId="0" fontId="31" fillId="43" borderId="0" xfId="0" applyFont="1" applyFill="1" applyBorder="1" applyAlignment="1" applyProtection="1">
      <alignment horizontal="left" vertical="center"/>
      <protection hidden="1"/>
    </xf>
    <xf numFmtId="0" fontId="8" fillId="37" borderId="0" xfId="89" applyFont="1" applyFill="1" applyBorder="1" applyAlignment="1" applyProtection="1">
      <alignment vertical="top"/>
      <protection hidden="1"/>
    </xf>
    <xf numFmtId="0" fontId="12" fillId="37" borderId="0" xfId="71" applyFont="1" applyFill="1" applyBorder="1" applyAlignment="1" applyProtection="1">
      <alignment horizontal="center" vertical="center" shrinkToFit="1"/>
      <protection hidden="1"/>
    </xf>
    <xf numFmtId="0" fontId="3" fillId="37" borderId="0" xfId="0" applyFont="1" applyFill="1" applyProtection="1">
      <protection hidden="1"/>
    </xf>
    <xf numFmtId="0" fontId="9" fillId="37" borderId="0" xfId="87" applyFont="1" applyFill="1" applyBorder="1" applyAlignment="1" applyProtection="1">
      <alignment horizontal="left" vertical="top"/>
      <protection hidden="1"/>
    </xf>
    <xf numFmtId="0" fontId="10" fillId="37" borderId="0" xfId="85" applyFont="1" applyFill="1" applyAlignment="1" applyProtection="1">
      <alignment vertical="center"/>
      <protection hidden="1"/>
    </xf>
    <xf numFmtId="0" fontId="10" fillId="37" borderId="34" xfId="85" applyFont="1" applyFill="1" applyBorder="1" applyAlignment="1" applyProtection="1">
      <alignment vertical="center"/>
      <protection hidden="1"/>
    </xf>
    <xf numFmtId="0" fontId="10" fillId="37" borderId="1" xfId="85" applyFont="1" applyFill="1" applyBorder="1" applyAlignment="1" applyProtection="1">
      <alignment vertical="center"/>
      <protection hidden="1"/>
    </xf>
    <xf numFmtId="0" fontId="10" fillId="37" borderId="22" xfId="85" applyFont="1" applyFill="1" applyBorder="1" applyAlignment="1" applyProtection="1">
      <alignment vertical="center"/>
      <protection hidden="1"/>
    </xf>
    <xf numFmtId="0" fontId="10" fillId="37" borderId="29" xfId="85" applyFont="1" applyFill="1" applyBorder="1" applyAlignment="1" applyProtection="1">
      <alignment vertical="center"/>
      <protection hidden="1"/>
    </xf>
    <xf numFmtId="0" fontId="10" fillId="37" borderId="21" xfId="85" applyFont="1" applyFill="1" applyBorder="1" applyAlignment="1" applyProtection="1">
      <alignment vertical="center"/>
      <protection hidden="1"/>
    </xf>
    <xf numFmtId="0" fontId="10" fillId="37" borderId="24" xfId="85" applyFont="1" applyFill="1" applyBorder="1" applyAlignment="1" applyProtection="1">
      <alignment vertical="center"/>
      <protection hidden="1"/>
    </xf>
    <xf numFmtId="0" fontId="10" fillId="37" borderId="25" xfId="85" applyFont="1" applyFill="1" applyBorder="1" applyAlignment="1" applyProtection="1">
      <alignment vertical="center"/>
      <protection hidden="1"/>
    </xf>
    <xf numFmtId="0" fontId="10" fillId="37" borderId="23" xfId="85" applyFont="1" applyFill="1" applyBorder="1" applyAlignment="1" applyProtection="1">
      <alignment vertical="center"/>
      <protection hidden="1"/>
    </xf>
    <xf numFmtId="0" fontId="115" fillId="37" borderId="29" xfId="85" applyFont="1" applyFill="1" applyBorder="1" applyAlignment="1" applyProtection="1">
      <alignment vertical="center"/>
      <protection hidden="1"/>
    </xf>
    <xf numFmtId="0" fontId="115" fillId="37" borderId="0" xfId="85" applyFont="1" applyFill="1" applyBorder="1" applyAlignment="1" applyProtection="1">
      <alignment vertical="center"/>
      <protection hidden="1"/>
    </xf>
    <xf numFmtId="0" fontId="115" fillId="37" borderId="23" xfId="85" applyFont="1" applyFill="1" applyBorder="1" applyAlignment="1" applyProtection="1">
      <alignment vertical="center"/>
      <protection hidden="1"/>
    </xf>
    <xf numFmtId="0" fontId="115" fillId="37" borderId="0" xfId="85" applyFont="1" applyFill="1" applyAlignment="1" applyProtection="1">
      <alignment vertical="center"/>
      <protection hidden="1"/>
    </xf>
    <xf numFmtId="0" fontId="10" fillId="37" borderId="0" xfId="85" applyFont="1" applyFill="1" applyBorder="1" applyAlignment="1" applyProtection="1">
      <alignment vertical="center"/>
      <protection hidden="1"/>
    </xf>
    <xf numFmtId="0" fontId="10" fillId="37" borderId="7" xfId="85" applyFont="1" applyFill="1" applyBorder="1" applyAlignment="1" applyProtection="1">
      <alignment vertical="center"/>
      <protection hidden="1"/>
    </xf>
    <xf numFmtId="0" fontId="49" fillId="37" borderId="29" xfId="85" applyFont="1" applyFill="1" applyBorder="1" applyAlignment="1" applyProtection="1">
      <alignment vertical="center"/>
      <protection hidden="1"/>
    </xf>
    <xf numFmtId="0" fontId="49" fillId="37" borderId="0" xfId="85" applyFont="1" applyFill="1" applyBorder="1" applyAlignment="1" applyProtection="1">
      <alignment vertical="center"/>
      <protection hidden="1"/>
    </xf>
    <xf numFmtId="0" fontId="49" fillId="37" borderId="23" xfId="85" applyFont="1" applyFill="1" applyBorder="1" applyAlignment="1" applyProtection="1">
      <alignment vertical="center"/>
      <protection hidden="1"/>
    </xf>
    <xf numFmtId="0" fontId="49" fillId="37" borderId="7" xfId="85" applyFont="1" applyFill="1" applyBorder="1" applyAlignment="1" applyProtection="1">
      <alignment horizontal="center" vertical="center"/>
      <protection hidden="1"/>
    </xf>
    <xf numFmtId="0" fontId="10" fillId="37" borderId="33" xfId="85" applyFont="1" applyFill="1" applyBorder="1" applyAlignment="1" applyProtection="1">
      <alignment vertical="center"/>
      <protection hidden="1"/>
    </xf>
    <xf numFmtId="0" fontId="10" fillId="37" borderId="32" xfId="85" applyFont="1" applyFill="1" applyBorder="1" applyAlignment="1" applyProtection="1">
      <alignment vertical="center"/>
      <protection hidden="1"/>
    </xf>
    <xf numFmtId="0" fontId="10" fillId="37" borderId="36" xfId="85" applyFont="1" applyFill="1" applyBorder="1" applyAlignment="1" applyProtection="1">
      <alignment vertical="center"/>
      <protection hidden="1"/>
    </xf>
    <xf numFmtId="0" fontId="10" fillId="37" borderId="58" xfId="85" applyFont="1" applyFill="1" applyBorder="1" applyAlignment="1" applyProtection="1">
      <alignment horizontal="center" vertical="center" wrapText="1"/>
      <protection hidden="1"/>
    </xf>
    <xf numFmtId="0" fontId="10" fillId="37" borderId="58" xfId="85" applyFont="1" applyFill="1" applyBorder="1" applyAlignment="1" applyProtection="1">
      <alignment vertical="center"/>
      <protection hidden="1"/>
    </xf>
    <xf numFmtId="0" fontId="10" fillId="37" borderId="62" xfId="85" applyFont="1" applyFill="1" applyBorder="1" applyAlignment="1" applyProtection="1">
      <alignment vertical="center"/>
      <protection hidden="1"/>
    </xf>
    <xf numFmtId="0" fontId="10" fillId="37" borderId="0" xfId="85" applyFont="1" applyFill="1" applyBorder="1" applyAlignment="1" applyProtection="1">
      <alignment vertical="top"/>
      <protection hidden="1"/>
    </xf>
    <xf numFmtId="0" fontId="49" fillId="37" borderId="20" xfId="85" applyFont="1" applyFill="1" applyBorder="1" applyAlignment="1" applyProtection="1">
      <alignment horizontal="center" vertical="center"/>
      <protection hidden="1"/>
    </xf>
    <xf numFmtId="0" fontId="32" fillId="37" borderId="20" xfId="85" applyFont="1" applyFill="1" applyBorder="1" applyAlignment="1" applyProtection="1">
      <alignment horizontal="center" vertical="center"/>
      <protection locked="0"/>
    </xf>
    <xf numFmtId="0" fontId="49" fillId="37" borderId="20" xfId="85" applyFont="1" applyFill="1" applyBorder="1" applyAlignment="1" applyProtection="1">
      <alignment vertical="center"/>
      <protection locked="0"/>
    </xf>
    <xf numFmtId="0" fontId="10" fillId="37" borderId="0" xfId="85" applyFont="1" applyFill="1" applyBorder="1" applyAlignment="1" applyProtection="1">
      <alignment horizontal="right" vertical="center"/>
      <protection hidden="1"/>
    </xf>
    <xf numFmtId="0" fontId="10" fillId="37" borderId="7" xfId="85" applyFont="1" applyFill="1" applyBorder="1" applyAlignment="1" applyProtection="1">
      <alignment vertical="center"/>
      <protection locked="0"/>
    </xf>
    <xf numFmtId="0" fontId="10" fillId="37" borderId="0" xfId="85" applyFont="1" applyFill="1" applyBorder="1" applyAlignment="1" applyProtection="1">
      <alignment vertical="center"/>
      <protection locked="0"/>
    </xf>
    <xf numFmtId="0" fontId="10" fillId="37" borderId="63" xfId="85" applyFont="1" applyFill="1" applyBorder="1" applyAlignment="1" applyProtection="1">
      <alignment vertical="center"/>
      <protection hidden="1"/>
    </xf>
    <xf numFmtId="0" fontId="10" fillId="37" borderId="31" xfId="85" applyFont="1" applyFill="1" applyBorder="1" applyAlignment="1" applyProtection="1">
      <alignment vertical="center"/>
      <protection hidden="1"/>
    </xf>
    <xf numFmtId="0" fontId="49" fillId="37" borderId="20" xfId="85" applyFont="1" applyFill="1" applyBorder="1" applyAlignment="1" applyProtection="1">
      <alignment vertical="center"/>
      <protection hidden="1"/>
    </xf>
    <xf numFmtId="0" fontId="10" fillId="37" borderId="34" xfId="85" applyFont="1" applyFill="1" applyBorder="1" applyAlignment="1" applyProtection="1">
      <alignment vertical="center"/>
      <protection locked="0"/>
    </xf>
    <xf numFmtId="0" fontId="10" fillId="37" borderId="1" xfId="85" applyFont="1" applyFill="1" applyBorder="1" applyAlignment="1" applyProtection="1">
      <alignment vertical="center"/>
      <protection locked="0"/>
    </xf>
    <xf numFmtId="0" fontId="10" fillId="37" borderId="1" xfId="85" applyFont="1" applyFill="1" applyBorder="1" applyAlignment="1" applyProtection="1">
      <alignment horizontal="center" vertical="center"/>
      <protection locked="0"/>
    </xf>
    <xf numFmtId="0" fontId="10" fillId="37" borderId="22" xfId="85" applyFont="1" applyFill="1" applyBorder="1" applyAlignment="1" applyProtection="1">
      <alignment vertical="center"/>
      <protection locked="0"/>
    </xf>
    <xf numFmtId="0" fontId="10" fillId="37" borderId="29" xfId="85" applyFont="1" applyFill="1" applyBorder="1" applyAlignment="1" applyProtection="1">
      <alignment vertical="center"/>
      <protection locked="0"/>
    </xf>
    <xf numFmtId="0" fontId="10" fillId="37" borderId="23" xfId="85" applyFont="1" applyFill="1" applyBorder="1" applyAlignment="1" applyProtection="1">
      <alignment vertical="center"/>
      <protection locked="0"/>
    </xf>
    <xf numFmtId="0" fontId="49" fillId="37" borderId="64" xfId="85" applyFont="1" applyFill="1" applyBorder="1" applyAlignment="1" applyProtection="1">
      <alignment vertical="center"/>
      <protection hidden="1"/>
    </xf>
    <xf numFmtId="0" fontId="49" fillId="37" borderId="65" xfId="85" applyFont="1" applyFill="1" applyBorder="1" applyAlignment="1" applyProtection="1">
      <alignment vertical="center"/>
      <protection hidden="1"/>
    </xf>
    <xf numFmtId="0" fontId="10" fillId="37" borderId="18" xfId="85" applyFont="1" applyFill="1" applyBorder="1" applyAlignment="1" applyProtection="1">
      <alignment vertical="center"/>
      <protection locked="0"/>
    </xf>
    <xf numFmtId="0" fontId="3" fillId="37" borderId="0" xfId="85" applyFont="1" applyFill="1" applyBorder="1" applyAlignment="1" applyProtection="1">
      <alignment vertical="center"/>
      <protection hidden="1"/>
    </xf>
    <xf numFmtId="0" fontId="49" fillId="37" borderId="21" xfId="85" applyFont="1" applyFill="1" applyBorder="1" applyAlignment="1" applyProtection="1">
      <alignment vertical="center"/>
      <protection locked="0"/>
    </xf>
    <xf numFmtId="0" fontId="49" fillId="37" borderId="24" xfId="85" applyFont="1" applyFill="1" applyBorder="1" applyAlignment="1" applyProtection="1">
      <alignment vertical="center"/>
      <protection locked="0"/>
    </xf>
    <xf numFmtId="0" fontId="10" fillId="37" borderId="33" xfId="85" applyFont="1" applyFill="1" applyBorder="1" applyAlignment="1" applyProtection="1">
      <alignment vertical="center"/>
      <protection locked="0"/>
    </xf>
    <xf numFmtId="0" fontId="10" fillId="37" borderId="32" xfId="85" applyFont="1" applyFill="1" applyBorder="1" applyAlignment="1" applyProtection="1">
      <alignment vertical="center"/>
      <protection locked="0"/>
    </xf>
    <xf numFmtId="0" fontId="10" fillId="37" borderId="36" xfId="85" applyFont="1" applyFill="1" applyBorder="1" applyAlignment="1" applyProtection="1">
      <alignment vertical="center"/>
      <protection locked="0"/>
    </xf>
    <xf numFmtId="0" fontId="10" fillId="37" borderId="66" xfId="85" applyFont="1" applyFill="1" applyBorder="1" applyAlignment="1" applyProtection="1">
      <alignment vertical="center"/>
      <protection hidden="1"/>
    </xf>
    <xf numFmtId="0" fontId="10" fillId="37" borderId="67" xfId="85" applyFont="1" applyFill="1" applyBorder="1" applyAlignment="1" applyProtection="1">
      <alignment vertical="center"/>
      <protection hidden="1"/>
    </xf>
    <xf numFmtId="0" fontId="10" fillId="37" borderId="68" xfId="85" applyFont="1" applyFill="1" applyBorder="1" applyAlignment="1" applyProtection="1">
      <alignment vertical="center"/>
      <protection hidden="1"/>
    </xf>
    <xf numFmtId="0" fontId="10" fillId="37" borderId="69" xfId="85" applyFont="1" applyFill="1" applyBorder="1" applyAlignment="1" applyProtection="1">
      <alignment vertical="center"/>
      <protection hidden="1"/>
    </xf>
    <xf numFmtId="0" fontId="117" fillId="37" borderId="0" xfId="85" applyFont="1" applyFill="1" applyBorder="1" applyAlignment="1" applyProtection="1">
      <alignment horizontal="right" vertical="center"/>
      <protection hidden="1"/>
    </xf>
    <xf numFmtId="0" fontId="3" fillId="37" borderId="0" xfId="85" applyFont="1" applyFill="1" applyBorder="1" applyAlignment="1" applyProtection="1">
      <alignment horizontal="center" vertical="center"/>
      <protection hidden="1"/>
    </xf>
    <xf numFmtId="0" fontId="49" fillId="37" borderId="0" xfId="85" applyFont="1" applyFill="1" applyBorder="1" applyAlignment="1" applyProtection="1">
      <alignment horizontal="center" vertical="center"/>
      <protection hidden="1"/>
    </xf>
    <xf numFmtId="0" fontId="6" fillId="37" borderId="0" xfId="85" applyFont="1" applyFill="1" applyBorder="1" applyAlignment="1" applyProtection="1">
      <alignment vertical="center"/>
      <protection hidden="1"/>
    </xf>
    <xf numFmtId="0" fontId="118" fillId="37" borderId="0" xfId="85" applyFont="1" applyFill="1" applyBorder="1" applyAlignment="1" applyProtection="1">
      <alignment vertical="center"/>
      <protection hidden="1"/>
    </xf>
    <xf numFmtId="0" fontId="3" fillId="37" borderId="1" xfId="85" applyFont="1" applyFill="1" applyBorder="1" applyAlignment="1" applyProtection="1">
      <alignment vertical="center"/>
      <protection hidden="1"/>
    </xf>
    <xf numFmtId="0" fontId="3" fillId="37" borderId="32" xfId="85" applyFont="1" applyFill="1" applyBorder="1" applyAlignment="1" applyProtection="1">
      <alignment vertical="center"/>
      <protection hidden="1"/>
    </xf>
    <xf numFmtId="0" fontId="16" fillId="37" borderId="24" xfId="85" applyFont="1" applyFill="1" applyBorder="1" applyAlignment="1" applyProtection="1">
      <alignment vertical="center"/>
      <protection hidden="1"/>
    </xf>
    <xf numFmtId="0" fontId="16" fillId="37" borderId="24" xfId="85" applyFont="1" applyFill="1" applyBorder="1" applyAlignment="1" applyProtection="1">
      <alignment horizontal="right" vertical="center"/>
      <protection hidden="1"/>
    </xf>
    <xf numFmtId="0" fontId="49" fillId="37" borderId="43" xfId="85" applyFont="1" applyFill="1" applyBorder="1" applyAlignment="1" applyProtection="1">
      <alignment horizontal="center" vertical="center"/>
      <protection hidden="1"/>
    </xf>
    <xf numFmtId="0" fontId="12" fillId="36" borderId="70" xfId="0" applyFont="1" applyFill="1" applyBorder="1" applyAlignment="1" applyProtection="1">
      <alignment horizontal="left" vertical="center"/>
      <protection hidden="1"/>
    </xf>
    <xf numFmtId="0" fontId="49" fillId="0" borderId="20" xfId="85" applyFont="1" applyFill="1" applyBorder="1" applyAlignment="1" applyProtection="1">
      <alignment vertical="center"/>
      <protection hidden="1"/>
    </xf>
    <xf numFmtId="0" fontId="49" fillId="0" borderId="0" xfId="85" applyFont="1" applyFill="1" applyBorder="1" applyAlignment="1" applyProtection="1">
      <alignment vertical="center"/>
      <protection hidden="1"/>
    </xf>
    <xf numFmtId="0" fontId="49" fillId="0" borderId="64" xfId="85" applyFont="1" applyFill="1" applyBorder="1" applyAlignment="1" applyProtection="1">
      <alignment vertical="center"/>
      <protection hidden="1"/>
    </xf>
    <xf numFmtId="0" fontId="6" fillId="37" borderId="0" xfId="85" applyFont="1" applyFill="1" applyBorder="1" applyAlignment="1" applyProtection="1">
      <alignment horizontal="right" vertical="center"/>
      <protection hidden="1"/>
    </xf>
    <xf numFmtId="0" fontId="10" fillId="37" borderId="0" xfId="85" applyFont="1" applyFill="1" applyBorder="1" applyAlignment="1" applyProtection="1">
      <alignment horizontal="center" vertical="center"/>
      <protection hidden="1"/>
    </xf>
    <xf numFmtId="0" fontId="117" fillId="37" borderId="0" xfId="85" applyFont="1" applyFill="1" applyBorder="1" applyAlignment="1" applyProtection="1">
      <alignment vertical="center"/>
      <protection hidden="1"/>
    </xf>
    <xf numFmtId="0" fontId="49" fillId="0" borderId="65" xfId="85" applyFont="1" applyFill="1" applyBorder="1" applyAlignment="1" applyProtection="1">
      <alignment vertical="center"/>
      <protection hidden="1"/>
    </xf>
    <xf numFmtId="0" fontId="41" fillId="37" borderId="17" xfId="87" applyFont="1" applyFill="1" applyBorder="1" applyAlignment="1" applyProtection="1">
      <alignment horizontal="left" vertical="top"/>
      <protection hidden="1"/>
    </xf>
    <xf numFmtId="0" fontId="41" fillId="37" borderId="17" xfId="87" applyFont="1" applyFill="1" applyBorder="1" applyAlignment="1" applyProtection="1">
      <alignment horizontal="center" vertical="top"/>
      <protection hidden="1"/>
    </xf>
    <xf numFmtId="0" fontId="41" fillId="37" borderId="19" xfId="87" applyFont="1" applyFill="1" applyBorder="1" applyAlignment="1" applyProtection="1">
      <alignment horizontal="center" vertical="top"/>
      <protection hidden="1"/>
    </xf>
    <xf numFmtId="9" fontId="41" fillId="37" borderId="17" xfId="87" applyNumberFormat="1" applyFont="1" applyFill="1" applyBorder="1" applyAlignment="1" applyProtection="1">
      <alignment horizontal="center" vertical="top"/>
      <protection hidden="1"/>
    </xf>
    <xf numFmtId="9" fontId="41" fillId="37" borderId="19" xfId="87" applyNumberFormat="1" applyFont="1" applyFill="1" applyBorder="1" applyAlignment="1" applyProtection="1">
      <alignment horizontal="center" vertical="top"/>
      <protection hidden="1"/>
    </xf>
    <xf numFmtId="0" fontId="44" fillId="37" borderId="17" xfId="87" applyFont="1" applyFill="1" applyBorder="1" applyAlignment="1" applyProtection="1">
      <alignment horizontal="left" vertical="top"/>
      <protection hidden="1"/>
    </xf>
    <xf numFmtId="0" fontId="44" fillId="37" borderId="19" xfId="87" applyFont="1" applyFill="1" applyBorder="1" applyAlignment="1" applyProtection="1">
      <alignment horizontal="left" vertical="top"/>
      <protection hidden="1"/>
    </xf>
    <xf numFmtId="0" fontId="44" fillId="37" borderId="18" xfId="87" applyFont="1" applyFill="1" applyBorder="1" applyAlignment="1" applyProtection="1">
      <alignment horizontal="left" vertical="top"/>
      <protection hidden="1"/>
    </xf>
    <xf numFmtId="0" fontId="3" fillId="37" borderId="0" xfId="0" applyFont="1" applyFill="1" applyBorder="1" applyAlignment="1" applyProtection="1">
      <alignment horizontal="center"/>
      <protection hidden="1"/>
    </xf>
    <xf numFmtId="182" fontId="72" fillId="37" borderId="0" xfId="89" applyNumberFormat="1" applyFont="1" applyFill="1" applyBorder="1" applyAlignment="1" applyProtection="1">
      <alignment horizontal="left" vertical="center"/>
      <protection locked="0"/>
    </xf>
    <xf numFmtId="0" fontId="38" fillId="37" borderId="0" xfId="87" applyFont="1" applyFill="1" applyAlignment="1" applyProtection="1">
      <alignment horizontal="right" vertical="top"/>
      <protection hidden="1"/>
    </xf>
    <xf numFmtId="183" fontId="16" fillId="37" borderId="0" xfId="89" applyNumberFormat="1" applyFont="1" applyFill="1" applyBorder="1" applyAlignment="1" applyProtection="1">
      <alignment vertical="center"/>
      <protection hidden="1"/>
    </xf>
    <xf numFmtId="183" fontId="16" fillId="37" borderId="0" xfId="89" applyNumberFormat="1" applyFont="1" applyFill="1" applyBorder="1" applyAlignment="1" applyProtection="1">
      <alignment horizontal="left" vertical="center"/>
      <protection hidden="1"/>
    </xf>
    <xf numFmtId="183" fontId="16" fillId="37" borderId="0" xfId="89" quotePrefix="1" applyNumberFormat="1" applyFont="1" applyFill="1" applyBorder="1" applyAlignment="1" applyProtection="1">
      <alignment horizontal="left" vertical="center"/>
      <protection hidden="1"/>
    </xf>
    <xf numFmtId="183" fontId="2" fillId="37" borderId="49" xfId="88" applyNumberFormat="1" applyFont="1" applyFill="1" applyBorder="1" applyAlignment="1" applyProtection="1">
      <alignment vertical="top"/>
      <protection hidden="1"/>
    </xf>
    <xf numFmtId="49" fontId="72" fillId="37" borderId="0" xfId="89" applyNumberFormat="1" applyFont="1" applyFill="1" applyBorder="1" applyAlignment="1" applyProtection="1">
      <alignment horizontal="left" vertical="center"/>
      <protection locked="0"/>
    </xf>
    <xf numFmtId="49" fontId="10" fillId="37" borderId="0" xfId="89" applyNumberFormat="1" applyFont="1" applyFill="1" applyBorder="1" applyAlignment="1" applyProtection="1">
      <alignment horizontal="left" vertical="center"/>
      <protection locked="0"/>
    </xf>
    <xf numFmtId="49" fontId="6" fillId="37" borderId="0" xfId="89" applyNumberFormat="1" applyFont="1" applyFill="1" applyBorder="1" applyAlignment="1" applyProtection="1">
      <alignment horizontal="left" vertical="center"/>
      <protection locked="0"/>
    </xf>
    <xf numFmtId="0" fontId="6" fillId="37" borderId="0" xfId="89" applyFont="1" applyFill="1" applyBorder="1" applyAlignment="1" applyProtection="1">
      <alignment horizontal="left" vertical="center" shrinkToFit="1"/>
      <protection locked="0"/>
    </xf>
    <xf numFmtId="0" fontId="72" fillId="37" borderId="0" xfId="89" applyFont="1" applyFill="1" applyBorder="1" applyAlignment="1" applyProtection="1">
      <alignment horizontal="left" vertical="center" shrinkToFit="1"/>
      <protection locked="0"/>
    </xf>
    <xf numFmtId="0" fontId="112" fillId="37" borderId="71" xfId="71" applyFont="1" applyFill="1" applyBorder="1" applyAlignment="1" applyProtection="1">
      <alignment horizontal="center" vertical="center" textRotation="180" wrapText="1"/>
      <protection hidden="1"/>
    </xf>
    <xf numFmtId="0" fontId="112" fillId="37" borderId="72" xfId="71" applyFont="1" applyFill="1" applyBorder="1" applyAlignment="1" applyProtection="1">
      <alignment horizontal="center" vertical="center" textRotation="180" wrapText="1"/>
      <protection hidden="1"/>
    </xf>
    <xf numFmtId="0" fontId="15" fillId="39" borderId="0" xfId="89" applyFont="1" applyFill="1" applyAlignment="1" applyProtection="1">
      <alignment horizontal="center" vertical="center"/>
      <protection hidden="1"/>
    </xf>
    <xf numFmtId="0" fontId="121" fillId="37" borderId="20" xfId="87" applyNumberFormat="1" applyFont="1" applyFill="1" applyBorder="1" applyAlignment="1" applyProtection="1">
      <alignment horizontal="right" vertical="top" shrinkToFit="1"/>
      <protection locked="0"/>
    </xf>
    <xf numFmtId="0" fontId="49" fillId="37" borderId="0" xfId="87" applyFont="1" applyFill="1" applyAlignment="1" applyProtection="1">
      <alignment horizontal="left" vertical="top"/>
      <protection hidden="1"/>
    </xf>
    <xf numFmtId="0" fontId="1" fillId="37" borderId="0" xfId="0" applyFont="1" applyFill="1" applyAlignment="1" applyProtection="1">
      <alignment vertical="center"/>
      <protection hidden="1"/>
    </xf>
    <xf numFmtId="0" fontId="1" fillId="37" borderId="0" xfId="0" applyFont="1" applyFill="1" applyBorder="1" applyAlignment="1" applyProtection="1">
      <alignment vertical="center" shrinkToFit="1"/>
      <protection hidden="1"/>
    </xf>
    <xf numFmtId="0" fontId="20" fillId="37" borderId="0" xfId="71" applyFont="1" applyFill="1" applyAlignment="1" applyProtection="1">
      <alignment horizontal="center" vertical="center"/>
      <protection hidden="1"/>
    </xf>
    <xf numFmtId="0" fontId="16" fillId="37" borderId="0" xfId="0" applyFont="1" applyFill="1" applyProtection="1">
      <protection hidden="1"/>
    </xf>
    <xf numFmtId="0" fontId="66" fillId="37" borderId="0" xfId="0" applyFont="1" applyFill="1" applyBorder="1" applyAlignment="1" applyProtection="1">
      <alignment horizontal="center" vertical="center"/>
      <protection hidden="1"/>
    </xf>
    <xf numFmtId="0" fontId="3" fillId="43" borderId="0" xfId="0" applyFont="1" applyFill="1" applyProtection="1">
      <protection hidden="1"/>
    </xf>
    <xf numFmtId="0" fontId="26" fillId="37" borderId="0" xfId="0" applyFont="1" applyFill="1" applyAlignment="1" applyProtection="1">
      <alignment vertical="center"/>
      <protection hidden="1"/>
    </xf>
    <xf numFmtId="0" fontId="26" fillId="37" borderId="0" xfId="0" applyFont="1" applyFill="1" applyBorder="1" applyAlignment="1" applyProtection="1">
      <alignment vertical="center"/>
      <protection hidden="1"/>
    </xf>
    <xf numFmtId="0" fontId="43" fillId="37" borderId="24" xfId="87" applyFont="1" applyFill="1" applyBorder="1" applyAlignment="1" applyProtection="1">
      <alignment vertical="top"/>
      <protection hidden="1"/>
    </xf>
    <xf numFmtId="0" fontId="42" fillId="37" borderId="24" xfId="0" applyFont="1" applyFill="1" applyBorder="1" applyAlignment="1" applyProtection="1">
      <alignment vertical="top"/>
      <protection hidden="1"/>
    </xf>
    <xf numFmtId="1" fontId="81" fillId="37" borderId="0" xfId="87" applyNumberFormat="1" applyFont="1" applyFill="1" applyBorder="1" applyAlignment="1" applyProtection="1">
      <alignment vertical="top"/>
      <protection hidden="1"/>
    </xf>
    <xf numFmtId="0" fontId="44" fillId="37" borderId="0" xfId="87" applyFont="1" applyFill="1" applyAlignment="1" applyProtection="1">
      <alignment vertical="top"/>
      <protection hidden="1"/>
    </xf>
    <xf numFmtId="0" fontId="121" fillId="0" borderId="28" xfId="87" applyFont="1" applyFill="1" applyBorder="1" applyAlignment="1" applyProtection="1">
      <alignment horizontal="center" vertical="top"/>
      <protection hidden="1"/>
    </xf>
    <xf numFmtId="0" fontId="22" fillId="37" borderId="24" xfId="0" applyFont="1" applyFill="1" applyBorder="1" applyAlignment="1" applyProtection="1">
      <alignment vertical="top" wrapText="1"/>
      <protection hidden="1"/>
    </xf>
    <xf numFmtId="0" fontId="37" fillId="37" borderId="24" xfId="87" applyFill="1" applyBorder="1" applyAlignment="1" applyProtection="1">
      <alignment vertical="center"/>
      <protection hidden="1"/>
    </xf>
    <xf numFmtId="0" fontId="21" fillId="37" borderId="0" xfId="71" applyFont="1" applyFill="1" applyAlignment="1" applyProtection="1">
      <alignment horizontal="center" vertical="center"/>
      <protection hidden="1"/>
    </xf>
    <xf numFmtId="0" fontId="21" fillId="37" borderId="0" xfId="0" applyFont="1" applyFill="1" applyBorder="1" applyAlignment="1" applyProtection="1">
      <alignment horizontal="center" vertical="center"/>
      <protection hidden="1"/>
    </xf>
    <xf numFmtId="0" fontId="21" fillId="37" borderId="43" xfId="71" applyFont="1" applyFill="1" applyBorder="1" applyAlignment="1" applyProtection="1">
      <alignment horizontal="center" vertical="center"/>
      <protection hidden="1"/>
    </xf>
    <xf numFmtId="0" fontId="21" fillId="37" borderId="35" xfId="71" applyFont="1" applyFill="1" applyBorder="1" applyAlignment="1" applyProtection="1">
      <alignment horizontal="center" vertical="center"/>
      <protection hidden="1"/>
    </xf>
    <xf numFmtId="0" fontId="21" fillId="37" borderId="35" xfId="0" applyFont="1" applyFill="1" applyBorder="1" applyAlignment="1" applyProtection="1">
      <alignment horizontal="center" vertical="center"/>
      <protection hidden="1"/>
    </xf>
    <xf numFmtId="0" fontId="21" fillId="37" borderId="41" xfId="0" applyFont="1" applyFill="1" applyBorder="1" applyAlignment="1" applyProtection="1">
      <alignment horizontal="center" vertical="center"/>
      <protection hidden="1"/>
    </xf>
    <xf numFmtId="183" fontId="2" fillId="37" borderId="24" xfId="87" applyNumberFormat="1" applyFont="1" applyFill="1" applyBorder="1" applyAlignment="1" applyProtection="1">
      <alignment horizontal="left" vertical="center"/>
      <protection hidden="1"/>
    </xf>
    <xf numFmtId="183" fontId="37" fillId="37" borderId="24" xfId="87" applyNumberFormat="1" applyFill="1" applyBorder="1" applyAlignment="1" applyProtection="1">
      <alignment vertical="top"/>
      <protection hidden="1"/>
    </xf>
    <xf numFmtId="0" fontId="121" fillId="37" borderId="0" xfId="87" applyNumberFormat="1" applyFont="1" applyFill="1" applyBorder="1" applyAlignment="1" applyProtection="1">
      <alignment horizontal="right" vertical="top" shrinkToFit="1"/>
      <protection hidden="1"/>
    </xf>
    <xf numFmtId="9" fontId="138" fillId="37" borderId="0" xfId="87" applyNumberFormat="1" applyFont="1" applyFill="1" applyBorder="1" applyAlignment="1" applyProtection="1">
      <alignment horizontal="right" vertical="top" shrinkToFit="1"/>
      <protection locked="0"/>
    </xf>
    <xf numFmtId="0" fontId="139" fillId="37" borderId="0" xfId="89" applyFont="1" applyFill="1" applyBorder="1" applyAlignment="1" applyProtection="1">
      <alignment vertical="top"/>
      <protection hidden="1"/>
    </xf>
    <xf numFmtId="0" fontId="41" fillId="37" borderId="19" xfId="87" applyFont="1" applyFill="1" applyBorder="1" applyAlignment="1" applyProtection="1">
      <alignment horizontal="left" vertical="top"/>
      <protection hidden="1"/>
    </xf>
    <xf numFmtId="0" fontId="41" fillId="37" borderId="18" xfId="87" applyFont="1" applyFill="1" applyBorder="1" applyAlignment="1" applyProtection="1">
      <alignment horizontal="left" vertical="top"/>
      <protection hidden="1"/>
    </xf>
    <xf numFmtId="0" fontId="15" fillId="39" borderId="0" xfId="89" applyFont="1" applyFill="1" applyBorder="1" applyAlignment="1" applyProtection="1">
      <alignment horizontal="centerContinuous" vertical="center" wrapText="1"/>
      <protection hidden="1"/>
    </xf>
    <xf numFmtId="0" fontId="9" fillId="39" borderId="0" xfId="87" applyNumberFormat="1" applyFont="1" applyFill="1" applyBorder="1" applyAlignment="1" applyProtection="1">
      <alignment horizontal="centerContinuous" vertical="center" wrapText="1"/>
      <protection hidden="1"/>
    </xf>
    <xf numFmtId="0" fontId="15" fillId="39" borderId="0" xfId="89" applyFont="1" applyFill="1" applyBorder="1" applyAlignment="1" applyProtection="1">
      <alignment horizontal="centerContinuous" vertical="center"/>
      <protection hidden="1"/>
    </xf>
    <xf numFmtId="198" fontId="2" fillId="37" borderId="24" xfId="87" applyNumberFormat="1" applyFont="1" applyFill="1" applyBorder="1" applyAlignment="1" applyProtection="1">
      <alignment horizontal="right" vertical="center"/>
      <protection hidden="1"/>
    </xf>
    <xf numFmtId="0" fontId="37" fillId="37" borderId="24" xfId="87" applyFont="1" applyFill="1" applyBorder="1" applyAlignment="1" applyProtection="1">
      <alignment vertical="center"/>
      <protection hidden="1"/>
    </xf>
    <xf numFmtId="0" fontId="2" fillId="37" borderId="21" xfId="87" applyFont="1" applyFill="1" applyBorder="1" applyAlignment="1" applyProtection="1">
      <alignment vertical="center"/>
      <protection hidden="1"/>
    </xf>
    <xf numFmtId="0" fontId="0" fillId="37" borderId="24" xfId="0" applyFill="1" applyBorder="1" applyAlignment="1">
      <alignment vertical="top"/>
    </xf>
    <xf numFmtId="0" fontId="20" fillId="42" borderId="0" xfId="71" applyFont="1" applyFill="1" applyAlignment="1" applyProtection="1">
      <alignment horizontal="center" vertical="center"/>
      <protection hidden="1"/>
    </xf>
    <xf numFmtId="0" fontId="84" fillId="42" borderId="0" xfId="71" applyFont="1" applyFill="1" applyBorder="1" applyAlignment="1" applyProtection="1">
      <alignment horizontal="centerContinuous" vertical="top" wrapText="1"/>
      <protection hidden="1"/>
    </xf>
    <xf numFmtId="0" fontId="84" fillId="37" borderId="0" xfId="71" applyFont="1" applyFill="1" applyBorder="1" applyAlignment="1" applyProtection="1">
      <alignment horizontal="center" vertical="top" wrapText="1"/>
      <protection hidden="1"/>
    </xf>
    <xf numFmtId="0" fontId="84" fillId="37" borderId="0" xfId="71" applyFont="1" applyFill="1" applyBorder="1" applyAlignment="1" applyProtection="1">
      <alignment horizontal="center" vertical="center" wrapText="1"/>
      <protection hidden="1"/>
    </xf>
    <xf numFmtId="0" fontId="20" fillId="42" borderId="73" xfId="71" applyFont="1" applyFill="1" applyBorder="1" applyAlignment="1" applyProtection="1">
      <alignment horizontal="centerContinuous" vertical="center"/>
      <protection hidden="1"/>
    </xf>
    <xf numFmtId="0" fontId="20" fillId="42" borderId="74" xfId="71" applyFont="1" applyFill="1" applyBorder="1" applyAlignment="1" applyProtection="1">
      <alignment horizontal="centerContinuous" vertical="center"/>
      <protection hidden="1"/>
    </xf>
    <xf numFmtId="0" fontId="30" fillId="42" borderId="74" xfId="0" applyFont="1" applyFill="1" applyBorder="1" applyAlignment="1" applyProtection="1">
      <alignment horizontal="centerContinuous" vertical="center"/>
      <protection hidden="1"/>
    </xf>
    <xf numFmtId="0" fontId="30" fillId="42" borderId="75" xfId="0" applyFont="1" applyFill="1" applyBorder="1" applyAlignment="1" applyProtection="1">
      <alignment horizontal="centerContinuous" vertical="center"/>
      <protection hidden="1"/>
    </xf>
    <xf numFmtId="0" fontId="2" fillId="37" borderId="0" xfId="71" applyFont="1" applyFill="1" applyBorder="1" applyAlignment="1" applyProtection="1">
      <alignment horizontal="center" vertical="center"/>
      <protection hidden="1"/>
    </xf>
    <xf numFmtId="0" fontId="30" fillId="42" borderId="76" xfId="71" applyFont="1" applyFill="1" applyBorder="1" applyAlignment="1" applyProtection="1">
      <alignment horizontal="centerContinuous" vertical="center"/>
      <protection hidden="1"/>
    </xf>
    <xf numFmtId="0" fontId="84" fillId="42" borderId="77" xfId="71" applyFont="1" applyFill="1" applyBorder="1" applyAlignment="1" applyProtection="1">
      <alignment horizontal="centerContinuous" vertical="center"/>
      <protection hidden="1"/>
    </xf>
    <xf numFmtId="0" fontId="84" fillId="42" borderId="76" xfId="71" applyFont="1" applyFill="1" applyBorder="1" applyAlignment="1" applyProtection="1">
      <alignment horizontal="centerContinuous" vertical="center"/>
      <protection hidden="1"/>
    </xf>
    <xf numFmtId="0" fontId="29" fillId="42" borderId="76" xfId="0" applyFont="1" applyFill="1" applyBorder="1" applyAlignment="1" applyProtection="1">
      <alignment horizontal="centerContinuous" vertical="center"/>
      <protection hidden="1"/>
    </xf>
    <xf numFmtId="0" fontId="29" fillId="42" borderId="78" xfId="0" applyFont="1" applyFill="1" applyBorder="1" applyAlignment="1" applyProtection="1">
      <alignment horizontal="centerContinuous" vertical="center"/>
      <protection hidden="1"/>
    </xf>
    <xf numFmtId="0" fontId="31" fillId="37" borderId="0" xfId="71" applyFont="1" applyFill="1" applyBorder="1" applyAlignment="1" applyProtection="1">
      <alignment horizontal="center" vertical="center" wrapText="1"/>
      <protection hidden="1"/>
    </xf>
    <xf numFmtId="0" fontId="56" fillId="42" borderId="76" xfId="71" applyFont="1" applyFill="1" applyBorder="1" applyAlignment="1" applyProtection="1">
      <alignment horizontal="centerContinuous" vertical="center"/>
      <protection hidden="1"/>
    </xf>
    <xf numFmtId="0" fontId="56" fillId="42" borderId="76" xfId="0" applyFont="1" applyFill="1" applyBorder="1" applyAlignment="1" applyProtection="1">
      <alignment horizontal="centerContinuous" vertical="center"/>
      <protection hidden="1"/>
    </xf>
    <xf numFmtId="0" fontId="20" fillId="42" borderId="76" xfId="71" applyFont="1" applyFill="1" applyBorder="1" applyAlignment="1" applyProtection="1">
      <alignment horizontal="centerContinuous" vertical="center"/>
      <protection hidden="1"/>
    </xf>
    <xf numFmtId="0" fontId="20" fillId="42" borderId="78" xfId="71" applyFont="1" applyFill="1" applyBorder="1" applyAlignment="1" applyProtection="1">
      <alignment horizontal="centerContinuous" vertical="center"/>
      <protection hidden="1"/>
    </xf>
    <xf numFmtId="0" fontId="123" fillId="42" borderId="77" xfId="72" applyFont="1" applyFill="1" applyBorder="1" applyAlignment="1" applyProtection="1">
      <alignment horizontal="centerContinuous" vertical="center"/>
      <protection hidden="1"/>
    </xf>
    <xf numFmtId="0" fontId="84" fillId="42" borderId="78" xfId="71" applyFont="1" applyFill="1" applyBorder="1" applyAlignment="1" applyProtection="1">
      <alignment horizontal="centerContinuous" vertical="center"/>
      <protection hidden="1"/>
    </xf>
    <xf numFmtId="0" fontId="12" fillId="42" borderId="77" xfId="71" applyFont="1" applyFill="1" applyBorder="1" applyAlignment="1" applyProtection="1">
      <alignment horizontal="centerContinuous" vertical="center"/>
      <protection hidden="1"/>
    </xf>
    <xf numFmtId="0" fontId="12" fillId="42" borderId="76" xfId="71" applyFont="1" applyFill="1" applyBorder="1" applyAlignment="1" applyProtection="1">
      <alignment horizontal="centerContinuous" vertical="center"/>
      <protection hidden="1"/>
    </xf>
    <xf numFmtId="0" fontId="12" fillId="42" borderId="76" xfId="0" applyFont="1" applyFill="1" applyBorder="1" applyAlignment="1" applyProtection="1">
      <alignment horizontal="centerContinuous" vertical="center"/>
      <protection hidden="1"/>
    </xf>
    <xf numFmtId="0" fontId="141" fillId="42" borderId="76" xfId="88" applyFont="1" applyFill="1" applyBorder="1" applyAlignment="1">
      <alignment horizontal="centerContinuous" vertical="center"/>
    </xf>
    <xf numFmtId="0" fontId="84" fillId="42" borderId="76" xfId="0" applyFont="1" applyFill="1" applyBorder="1" applyAlignment="1" applyProtection="1">
      <alignment horizontal="centerContinuous" vertical="center"/>
      <protection hidden="1"/>
    </xf>
    <xf numFmtId="0" fontId="84" fillId="42" borderId="78" xfId="0" applyFont="1" applyFill="1" applyBorder="1" applyAlignment="1" applyProtection="1">
      <alignment horizontal="centerContinuous" vertical="center"/>
      <protection hidden="1"/>
    </xf>
    <xf numFmtId="0" fontId="115" fillId="42" borderId="76" xfId="85" applyFont="1" applyFill="1" applyBorder="1" applyAlignment="1" applyProtection="1">
      <alignment horizontal="centerContinuous" vertical="center"/>
      <protection hidden="1"/>
    </xf>
    <xf numFmtId="0" fontId="66" fillId="42" borderId="76" xfId="0" applyFont="1" applyFill="1" applyBorder="1" applyAlignment="1" applyProtection="1">
      <alignment horizontal="centerContinuous" vertical="center" wrapText="1"/>
      <protection hidden="1"/>
    </xf>
    <xf numFmtId="0" fontId="66" fillId="42" borderId="78" xfId="0" applyFont="1" applyFill="1" applyBorder="1" applyAlignment="1" applyProtection="1">
      <alignment horizontal="centerContinuous" vertical="center" wrapText="1"/>
      <protection hidden="1"/>
    </xf>
    <xf numFmtId="0" fontId="140" fillId="42" borderId="76" xfId="0" applyFont="1" applyFill="1" applyBorder="1" applyAlignment="1" applyProtection="1">
      <alignment horizontal="centerContinuous" vertical="center"/>
      <protection hidden="1"/>
    </xf>
    <xf numFmtId="0" fontId="140" fillId="42" borderId="76" xfId="0" applyFont="1" applyFill="1" applyBorder="1" applyAlignment="1" applyProtection="1">
      <alignment horizontal="center" vertical="center"/>
      <protection hidden="1"/>
    </xf>
    <xf numFmtId="0" fontId="33" fillId="42" borderId="76" xfId="0" applyFont="1" applyFill="1" applyBorder="1" applyProtection="1">
      <protection hidden="1"/>
    </xf>
    <xf numFmtId="0" fontId="33" fillId="42" borderId="78" xfId="0" applyFont="1" applyFill="1" applyBorder="1" applyProtection="1">
      <protection hidden="1"/>
    </xf>
    <xf numFmtId="0" fontId="140" fillId="42" borderId="78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vertical="center"/>
    </xf>
    <xf numFmtId="0" fontId="13" fillId="39" borderId="0" xfId="0" applyFont="1" applyFill="1" applyAlignment="1" applyProtection="1">
      <alignment vertical="center"/>
    </xf>
    <xf numFmtId="0" fontId="0" fillId="39" borderId="0" xfId="0" applyFill="1" applyProtection="1"/>
    <xf numFmtId="0" fontId="0" fillId="37" borderId="0" xfId="0" applyFill="1" applyProtection="1"/>
    <xf numFmtId="0" fontId="0" fillId="0" borderId="0" xfId="0" applyProtection="1"/>
    <xf numFmtId="0" fontId="0" fillId="0" borderId="0" xfId="0" applyAlignment="1" applyProtection="1">
      <alignment vertical="center"/>
    </xf>
    <xf numFmtId="0" fontId="84" fillId="37" borderId="0" xfId="71" applyFont="1" applyFill="1" applyBorder="1" applyAlignment="1" applyProtection="1">
      <alignment horizontal="center" vertical="center" wrapText="1"/>
    </xf>
    <xf numFmtId="0" fontId="84" fillId="42" borderId="77" xfId="71" applyFont="1" applyFill="1" applyBorder="1" applyAlignment="1" applyProtection="1">
      <alignment horizontal="centerContinuous" vertical="center" wrapText="1"/>
    </xf>
    <xf numFmtId="0" fontId="20" fillId="42" borderId="76" xfId="71" applyFont="1" applyFill="1" applyBorder="1" applyAlignment="1" applyProtection="1">
      <alignment horizontal="centerContinuous" vertical="center" wrapText="1"/>
    </xf>
    <xf numFmtId="0" fontId="56" fillId="42" borderId="76" xfId="0" applyFont="1" applyFill="1" applyBorder="1" applyAlignment="1" applyProtection="1">
      <alignment horizontal="centerContinuous" vertical="center"/>
    </xf>
    <xf numFmtId="0" fontId="43" fillId="42" borderId="76" xfId="0" applyFont="1" applyFill="1" applyBorder="1" applyAlignment="1" applyProtection="1">
      <alignment horizontal="centerContinuous" vertical="center"/>
    </xf>
    <xf numFmtId="0" fontId="43" fillId="42" borderId="78" xfId="0" applyFont="1" applyFill="1" applyBorder="1" applyAlignment="1" applyProtection="1">
      <alignment horizontal="centerContinuous" vertical="center"/>
    </xf>
    <xf numFmtId="0" fontId="0" fillId="37" borderId="0" xfId="0" applyFill="1" applyBorder="1" applyProtection="1"/>
    <xf numFmtId="0" fontId="0" fillId="37" borderId="0" xfId="0" applyFill="1" applyBorder="1" applyAlignment="1" applyProtection="1">
      <alignment vertical="center"/>
    </xf>
    <xf numFmtId="0" fontId="0" fillId="37" borderId="0" xfId="0" applyFill="1" applyBorder="1" applyAlignment="1" applyProtection="1">
      <alignment horizontal="left" vertical="center"/>
    </xf>
    <xf numFmtId="0" fontId="0" fillId="37" borderId="0" xfId="0" applyFill="1" applyBorder="1" applyAlignment="1" applyProtection="1">
      <alignment horizontal="center" vertical="center"/>
    </xf>
    <xf numFmtId="0" fontId="0" fillId="37" borderId="0" xfId="0" applyFill="1" applyBorder="1" applyAlignment="1" applyProtection="1">
      <alignment horizontal="centerContinuous" vertical="center"/>
    </xf>
    <xf numFmtId="0" fontId="0" fillId="37" borderId="0" xfId="0" applyFill="1" applyAlignment="1" applyProtection="1">
      <alignment vertical="center"/>
    </xf>
    <xf numFmtId="0" fontId="0" fillId="37" borderId="32" xfId="0" applyFill="1" applyBorder="1" applyAlignment="1" applyProtection="1">
      <alignment vertical="center"/>
    </xf>
    <xf numFmtId="0" fontId="24" fillId="37" borderId="32" xfId="0" applyFont="1" applyFill="1" applyBorder="1" applyAlignment="1" applyProtection="1">
      <alignment vertical="center"/>
      <protection locked="0"/>
    </xf>
    <xf numFmtId="0" fontId="0" fillId="37" borderId="32" xfId="0" applyFill="1" applyBorder="1" applyAlignment="1" applyProtection="1">
      <alignment horizontal="center" vertical="center"/>
    </xf>
    <xf numFmtId="177" fontId="24" fillId="37" borderId="32" xfId="0" applyNumberFormat="1" applyFont="1" applyFill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vertical="center"/>
    </xf>
    <xf numFmtId="17" fontId="0" fillId="0" borderId="7" xfId="0" applyNumberFormat="1" applyBorder="1" applyAlignment="1" applyProtection="1">
      <alignment horizontal="center" vertical="center"/>
    </xf>
    <xf numFmtId="17" fontId="0" fillId="0" borderId="43" xfId="0" applyNumberFormat="1" applyBorder="1" applyAlignment="1" applyProtection="1">
      <alignment horizontal="center" vertical="center"/>
    </xf>
    <xf numFmtId="0" fontId="0" fillId="39" borderId="7" xfId="0" applyFill="1" applyBorder="1" applyAlignment="1" applyProtection="1">
      <alignment vertical="center"/>
    </xf>
    <xf numFmtId="0" fontId="0" fillId="0" borderId="7" xfId="0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14" fontId="48" fillId="0" borderId="0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4" fontId="48" fillId="0" borderId="0" xfId="0" applyNumberFormat="1" applyFont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0" fontId="0" fillId="37" borderId="32" xfId="0" applyFill="1" applyBorder="1" applyAlignment="1" applyProtection="1">
      <alignment horizontal="center" vertical="center"/>
      <protection locked="0"/>
    </xf>
    <xf numFmtId="0" fontId="0" fillId="37" borderId="32" xfId="0" applyFill="1" applyBorder="1" applyAlignment="1" applyProtection="1">
      <alignment horizontal="left" vertical="center"/>
      <protection locked="0"/>
    </xf>
    <xf numFmtId="0" fontId="13" fillId="0" borderId="7" xfId="0" applyFont="1" applyBorder="1" applyAlignment="1" applyProtection="1">
      <alignment vertical="center"/>
      <protection locked="0"/>
    </xf>
    <xf numFmtId="0" fontId="44" fillId="37" borderId="24" xfId="87" applyFont="1" applyFill="1" applyBorder="1" applyAlignment="1" applyProtection="1">
      <alignment horizontal="center" vertical="top"/>
      <protection hidden="1"/>
    </xf>
    <xf numFmtId="0" fontId="37" fillId="37" borderId="24" xfId="87" applyFont="1" applyFill="1" applyBorder="1" applyAlignment="1" applyProtection="1">
      <alignment vertical="top"/>
      <protection hidden="1"/>
    </xf>
    <xf numFmtId="0" fontId="37" fillId="37" borderId="21" xfId="87" quotePrefix="1" applyFont="1" applyFill="1" applyBorder="1" applyAlignment="1" applyProtection="1">
      <alignment vertical="top"/>
      <protection hidden="1"/>
    </xf>
    <xf numFmtId="0" fontId="37" fillId="0" borderId="0" xfId="87" applyFont="1" applyAlignment="1" applyProtection="1">
      <alignment vertical="top"/>
      <protection hidden="1"/>
    </xf>
    <xf numFmtId="0" fontId="41" fillId="39" borderId="0" xfId="87" applyFont="1" applyFill="1" applyAlignment="1" applyProtection="1">
      <alignment horizontal="left" vertical="top"/>
      <protection hidden="1"/>
    </xf>
    <xf numFmtId="0" fontId="41" fillId="39" borderId="0" xfId="87" applyFont="1" applyFill="1" applyAlignment="1" applyProtection="1">
      <alignment horizontal="center" vertical="top"/>
      <protection hidden="1"/>
    </xf>
    <xf numFmtId="0" fontId="143" fillId="37" borderId="79" xfId="71" applyFont="1" applyFill="1" applyBorder="1" applyAlignment="1" applyProtection="1">
      <alignment horizontal="center" vertical="center" textRotation="180" wrapText="1"/>
      <protection hidden="1"/>
    </xf>
    <xf numFmtId="0" fontId="30" fillId="43" borderId="0" xfId="0" applyFont="1" applyFill="1" applyBorder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 shrinkToFit="1"/>
    </xf>
    <xf numFmtId="0" fontId="2" fillId="39" borderId="7" xfId="0" applyFont="1" applyFill="1" applyBorder="1" applyAlignment="1" applyProtection="1">
      <alignment vertical="center" shrinkToFit="1"/>
    </xf>
    <xf numFmtId="0" fontId="2" fillId="0" borderId="7" xfId="0" applyFont="1" applyBorder="1" applyAlignment="1" applyProtection="1">
      <alignment horizontal="center" vertical="center" shrinkToFit="1"/>
    </xf>
    <xf numFmtId="0" fontId="2" fillId="0" borderId="43" xfId="0" applyFont="1" applyBorder="1" applyAlignment="1" applyProtection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</xf>
    <xf numFmtId="0" fontId="13" fillId="0" borderId="43" xfId="0" applyFont="1" applyBorder="1" applyAlignment="1" applyProtection="1">
      <alignment horizontal="center" vertical="center" shrinkToFit="1"/>
    </xf>
    <xf numFmtId="1" fontId="2" fillId="0" borderId="7" xfId="0" applyNumberFormat="1" applyFont="1" applyBorder="1" applyAlignment="1" applyProtection="1">
      <alignment horizontal="center" vertical="center" shrinkToFit="1"/>
    </xf>
    <xf numFmtId="1" fontId="2" fillId="0" borderId="7" xfId="0" applyNumberFormat="1" applyFont="1" applyBorder="1" applyAlignment="1" applyProtection="1">
      <alignment vertical="center" shrinkToFit="1"/>
    </xf>
    <xf numFmtId="1" fontId="2" fillId="0" borderId="43" xfId="0" applyNumberFormat="1" applyFont="1" applyBorder="1" applyAlignment="1" applyProtection="1">
      <alignment horizontal="center" vertical="center" shrinkToFit="1"/>
    </xf>
    <xf numFmtId="49" fontId="32" fillId="37" borderId="7" xfId="85" applyNumberFormat="1" applyFont="1" applyFill="1" applyBorder="1" applyAlignment="1" applyProtection="1">
      <alignment horizontal="center" vertical="center"/>
      <protection locked="0"/>
    </xf>
    <xf numFmtId="1" fontId="32" fillId="37" borderId="7" xfId="85" applyNumberFormat="1" applyFont="1" applyFill="1" applyBorder="1" applyAlignment="1" applyProtection="1">
      <alignment horizontal="center" vertical="center"/>
      <protection locked="0"/>
    </xf>
    <xf numFmtId="1" fontId="32" fillId="37" borderId="7" xfId="85" quotePrefix="1" applyNumberFormat="1" applyFont="1" applyFill="1" applyBorder="1" applyAlignment="1" applyProtection="1">
      <alignment horizontal="center" vertical="center"/>
      <protection locked="0"/>
    </xf>
    <xf numFmtId="0" fontId="2" fillId="0" borderId="20" xfId="85" applyFont="1" applyFill="1" applyBorder="1" applyAlignment="1" applyProtection="1">
      <alignment vertical="center"/>
      <protection hidden="1"/>
    </xf>
    <xf numFmtId="0" fontId="2" fillId="37" borderId="36" xfId="0" applyFont="1" applyFill="1" applyBorder="1" applyAlignment="1" applyProtection="1">
      <alignment horizontal="center" vertical="center"/>
      <protection hidden="1"/>
    </xf>
    <xf numFmtId="0" fontId="2" fillId="37" borderId="23" xfId="0" applyFont="1" applyFill="1" applyBorder="1" applyAlignment="1" applyProtection="1">
      <alignment horizontal="center" vertical="center"/>
      <protection hidden="1"/>
    </xf>
    <xf numFmtId="0" fontId="145" fillId="37" borderId="0" xfId="0" quotePrefix="1" applyFont="1" applyFill="1" applyBorder="1" applyAlignment="1" applyProtection="1">
      <alignment vertical="top"/>
      <protection hidden="1"/>
    </xf>
    <xf numFmtId="0" fontId="145" fillId="37" borderId="0" xfId="0" applyFont="1" applyFill="1" applyBorder="1" applyAlignment="1" applyProtection="1">
      <alignment vertical="top"/>
      <protection hidden="1"/>
    </xf>
    <xf numFmtId="0" fontId="146" fillId="37" borderId="0" xfId="0" applyFont="1" applyFill="1" applyBorder="1" applyAlignment="1" applyProtection="1">
      <alignment vertical="top"/>
      <protection hidden="1"/>
    </xf>
    <xf numFmtId="0" fontId="147" fillId="37" borderId="0" xfId="0" applyFont="1" applyFill="1" applyBorder="1" applyAlignment="1" applyProtection="1">
      <alignment vertical="top"/>
      <protection hidden="1"/>
    </xf>
    <xf numFmtId="0" fontId="147" fillId="37" borderId="0" xfId="0" applyFont="1" applyFill="1" applyAlignment="1" applyProtection="1">
      <alignment vertical="top"/>
      <protection hidden="1"/>
    </xf>
    <xf numFmtId="0" fontId="148" fillId="37" borderId="0" xfId="0" applyFont="1" applyFill="1" applyBorder="1" applyAlignment="1" applyProtection="1">
      <alignment vertical="top"/>
      <protection hidden="1"/>
    </xf>
    <xf numFmtId="0" fontId="148" fillId="37" borderId="0" xfId="0" applyFont="1" applyFill="1" applyBorder="1" applyAlignment="1" applyProtection="1">
      <alignment horizontal="right" vertical="center"/>
      <protection hidden="1"/>
    </xf>
    <xf numFmtId="0" fontId="145" fillId="37" borderId="0" xfId="0" quotePrefix="1" applyFont="1" applyFill="1" applyBorder="1" applyAlignment="1" applyProtection="1">
      <alignment horizontal="left" vertical="top"/>
      <protection hidden="1"/>
    </xf>
    <xf numFmtId="0" fontId="149" fillId="37" borderId="0" xfId="0" applyFont="1" applyFill="1" applyAlignment="1" applyProtection="1">
      <alignment vertical="top"/>
      <protection hidden="1"/>
    </xf>
    <xf numFmtId="0" fontId="3" fillId="37" borderId="1" xfId="0" applyFont="1" applyFill="1" applyBorder="1" applyAlignment="1" applyProtection="1">
      <alignment vertical="center"/>
      <protection hidden="1"/>
    </xf>
    <xf numFmtId="0" fontId="85" fillId="37" borderId="0" xfId="0" applyFont="1" applyFill="1" applyBorder="1" applyAlignment="1" applyProtection="1">
      <alignment horizontal="right" vertical="center"/>
      <protection hidden="1"/>
    </xf>
    <xf numFmtId="0" fontId="22" fillId="37" borderId="43" xfId="0" applyFont="1" applyFill="1" applyBorder="1" applyAlignment="1" applyProtection="1">
      <alignment vertical="center"/>
      <protection hidden="1"/>
    </xf>
    <xf numFmtId="0" fontId="66" fillId="37" borderId="35" xfId="0" applyFont="1" applyFill="1" applyBorder="1" applyAlignment="1" applyProtection="1">
      <alignment horizontal="center" vertical="center" textRotation="90"/>
      <protection hidden="1"/>
    </xf>
    <xf numFmtId="0" fontId="66" fillId="37" borderId="1" xfId="0" applyFont="1" applyFill="1" applyBorder="1" applyAlignment="1" applyProtection="1">
      <alignment horizontal="center" vertical="center" textRotation="90"/>
      <protection hidden="1"/>
    </xf>
    <xf numFmtId="0" fontId="66" fillId="37" borderId="0" xfId="0" applyFont="1" applyFill="1" applyBorder="1" applyAlignment="1" applyProtection="1">
      <alignment horizontal="center" vertical="center" textRotation="90"/>
      <protection hidden="1"/>
    </xf>
    <xf numFmtId="0" fontId="66" fillId="37" borderId="32" xfId="0" applyFont="1" applyFill="1" applyBorder="1" applyAlignment="1" applyProtection="1">
      <alignment horizontal="center" vertical="center" textRotation="90"/>
      <protection hidden="1"/>
    </xf>
    <xf numFmtId="0" fontId="56" fillId="37" borderId="1" xfId="0" applyFont="1" applyFill="1" applyBorder="1" applyAlignment="1" applyProtection="1">
      <alignment horizontal="center" vertical="center"/>
      <protection hidden="1"/>
    </xf>
    <xf numFmtId="0" fontId="42" fillId="37" borderId="1" xfId="0" applyFont="1" applyFill="1" applyBorder="1" applyAlignment="1" applyProtection="1">
      <alignment vertical="center"/>
      <protection hidden="1"/>
    </xf>
    <xf numFmtId="0" fontId="42" fillId="37" borderId="0" xfId="0" applyFont="1" applyFill="1" applyBorder="1" applyAlignment="1" applyProtection="1">
      <alignment vertical="center"/>
      <protection hidden="1"/>
    </xf>
    <xf numFmtId="0" fontId="42" fillId="37" borderId="0" xfId="0" applyFont="1" applyFill="1" applyBorder="1" applyAlignment="1" applyProtection="1">
      <alignment horizontal="center" vertical="center"/>
      <protection hidden="1"/>
    </xf>
    <xf numFmtId="0" fontId="56" fillId="37" borderId="34" xfId="0" applyFont="1" applyFill="1" applyBorder="1" applyAlignment="1" applyProtection="1">
      <alignment horizontal="center" vertical="center"/>
      <protection hidden="1"/>
    </xf>
    <xf numFmtId="0" fontId="42" fillId="37" borderId="29" xfId="0" applyFont="1" applyFill="1" applyBorder="1" applyAlignment="1" applyProtection="1">
      <alignment vertical="center"/>
      <protection hidden="1"/>
    </xf>
    <xf numFmtId="0" fontId="56" fillId="37" borderId="29" xfId="0" applyFont="1" applyFill="1" applyBorder="1" applyAlignment="1" applyProtection="1">
      <alignment vertical="center"/>
      <protection hidden="1"/>
    </xf>
    <xf numFmtId="0" fontId="43" fillId="37" borderId="0" xfId="0" applyFont="1" applyFill="1" applyBorder="1" applyAlignment="1" applyProtection="1">
      <alignment vertical="center"/>
      <protection hidden="1"/>
    </xf>
    <xf numFmtId="0" fontId="56" fillId="37" borderId="29" xfId="0" applyFont="1" applyFill="1" applyBorder="1" applyAlignment="1" applyProtection="1">
      <alignment horizontal="center" vertical="center"/>
      <protection hidden="1"/>
    </xf>
    <xf numFmtId="0" fontId="56" fillId="37" borderId="0" xfId="0" applyFont="1" applyFill="1" applyBorder="1" applyAlignment="1" applyProtection="1">
      <alignment horizontal="center" vertical="center"/>
      <protection hidden="1"/>
    </xf>
    <xf numFmtId="0" fontId="57" fillId="37" borderId="0" xfId="0" applyFont="1" applyFill="1" applyBorder="1" applyAlignment="1" applyProtection="1">
      <alignment horizontal="left" vertical="center"/>
      <protection hidden="1"/>
    </xf>
    <xf numFmtId="0" fontId="150" fillId="37" borderId="23" xfId="0" applyFont="1" applyFill="1" applyBorder="1" applyAlignment="1" applyProtection="1">
      <alignment horizontal="center" vertical="center" textRotation="90"/>
      <protection hidden="1"/>
    </xf>
    <xf numFmtId="0" fontId="57" fillId="37" borderId="0" xfId="0" applyFont="1" applyFill="1" applyBorder="1" applyAlignment="1" applyProtection="1">
      <alignment vertical="center"/>
      <protection hidden="1"/>
    </xf>
    <xf numFmtId="0" fontId="150" fillId="37" borderId="0" xfId="0" applyFont="1" applyFill="1" applyBorder="1" applyAlignment="1" applyProtection="1">
      <alignment horizontal="center" vertical="center" textRotation="90"/>
      <protection hidden="1"/>
    </xf>
    <xf numFmtId="0" fontId="57" fillId="37" borderId="23" xfId="0" applyFont="1" applyFill="1" applyBorder="1" applyAlignment="1" applyProtection="1">
      <alignment horizontal="center" vertical="center"/>
      <protection hidden="1"/>
    </xf>
    <xf numFmtId="0" fontId="21" fillId="37" borderId="0" xfId="0" applyFont="1" applyFill="1" applyBorder="1" applyAlignment="1" applyProtection="1">
      <alignment horizontal="right" vertical="center" textRotation="90"/>
      <protection hidden="1"/>
    </xf>
    <xf numFmtId="0" fontId="60" fillId="37" borderId="0" xfId="0" applyFont="1" applyFill="1" applyBorder="1" applyAlignment="1" applyProtection="1">
      <alignment horizontal="right" vertical="center" textRotation="90"/>
      <protection hidden="1"/>
    </xf>
    <xf numFmtId="0" fontId="42" fillId="40" borderId="37" xfId="0" applyFont="1" applyFill="1" applyBorder="1" applyAlignment="1" applyProtection="1">
      <alignment horizontal="left" vertical="center"/>
      <protection hidden="1"/>
    </xf>
    <xf numFmtId="0" fontId="2" fillId="0" borderId="37" xfId="0" applyFont="1" applyBorder="1" applyAlignment="1" applyProtection="1">
      <alignment horizontal="center" vertical="center"/>
      <protection hidden="1"/>
    </xf>
    <xf numFmtId="0" fontId="67" fillId="37" borderId="43" xfId="0" applyFont="1" applyFill="1" applyBorder="1" applyAlignment="1" applyProtection="1">
      <alignment vertical="center"/>
      <protection locked="0"/>
    </xf>
    <xf numFmtId="0" fontId="67" fillId="37" borderId="35" xfId="0" applyFont="1" applyFill="1" applyBorder="1" applyAlignment="1" applyProtection="1">
      <alignment vertical="center"/>
      <protection locked="0"/>
    </xf>
    <xf numFmtId="0" fontId="151" fillId="37" borderId="0" xfId="89" applyFont="1" applyFill="1" applyBorder="1" applyAlignment="1" applyProtection="1">
      <alignment vertical="top"/>
      <protection hidden="1"/>
    </xf>
    <xf numFmtId="0" fontId="26" fillId="0" borderId="0" xfId="0" applyFont="1" applyFill="1" applyAlignment="1" applyProtection="1">
      <alignment vertical="center"/>
      <protection hidden="1"/>
    </xf>
    <xf numFmtId="0" fontId="152" fillId="37" borderId="0" xfId="0" applyFont="1" applyFill="1" applyAlignment="1" applyProtection="1">
      <alignment vertical="center"/>
      <protection hidden="1"/>
    </xf>
    <xf numFmtId="0" fontId="57" fillId="37" borderId="0" xfId="0" applyFont="1" applyFill="1" applyBorder="1" applyAlignment="1" applyProtection="1">
      <alignment horizontal="center" vertical="top"/>
      <protection hidden="1"/>
    </xf>
    <xf numFmtId="0" fontId="2" fillId="37" borderId="24" xfId="87" applyFont="1" applyFill="1" applyBorder="1" applyAlignment="1" applyProtection="1">
      <alignment vertical="top"/>
      <protection hidden="1"/>
    </xf>
    <xf numFmtId="0" fontId="7" fillId="37" borderId="21" xfId="87" applyFont="1" applyFill="1" applyBorder="1" applyAlignment="1" applyProtection="1">
      <alignment vertical="top"/>
      <protection locked="0"/>
    </xf>
    <xf numFmtId="0" fontId="37" fillId="0" borderId="25" xfId="87" applyBorder="1" applyAlignment="1" applyProtection="1">
      <alignment vertical="top"/>
      <protection hidden="1"/>
    </xf>
    <xf numFmtId="0" fontId="2" fillId="37" borderId="21" xfId="87" applyFont="1" applyFill="1" applyBorder="1" applyAlignment="1" applyProtection="1">
      <alignment vertical="top"/>
      <protection hidden="1"/>
    </xf>
    <xf numFmtId="0" fontId="111" fillId="37" borderId="24" xfId="0" applyFont="1" applyFill="1" applyBorder="1" applyAlignment="1" applyProtection="1">
      <alignment vertical="top"/>
      <protection hidden="1"/>
    </xf>
    <xf numFmtId="0" fontId="49" fillId="37" borderId="0" xfId="89" applyFont="1" applyFill="1" applyBorder="1" applyAlignment="1" applyProtection="1">
      <alignment horizontal="left" vertical="top"/>
      <protection hidden="1"/>
    </xf>
    <xf numFmtId="0" fontId="2" fillId="39" borderId="20" xfId="87" applyFont="1" applyFill="1" applyBorder="1" applyAlignment="1" applyProtection="1">
      <alignment horizontal="center" vertical="top"/>
      <protection hidden="1"/>
    </xf>
    <xf numFmtId="0" fontId="16" fillId="37" borderId="0" xfId="89" applyFont="1" applyFill="1" applyBorder="1" applyAlignment="1" applyProtection="1">
      <alignment vertical="top"/>
      <protection hidden="1"/>
    </xf>
    <xf numFmtId="0" fontId="153" fillId="37" borderId="0" xfId="87" applyFont="1" applyFill="1" applyBorder="1" applyAlignment="1" applyProtection="1">
      <alignment vertical="top"/>
      <protection hidden="1"/>
    </xf>
    <xf numFmtId="0" fontId="154" fillId="37" borderId="0" xfId="87" applyFont="1" applyFill="1" applyBorder="1" applyAlignment="1" applyProtection="1">
      <alignment vertical="top"/>
      <protection hidden="1"/>
    </xf>
    <xf numFmtId="0" fontId="155" fillId="36" borderId="12" xfId="0" applyFont="1" applyFill="1" applyBorder="1" applyAlignment="1" applyProtection="1">
      <alignment horizontal="centerContinuous" vertical="center"/>
      <protection hidden="1"/>
    </xf>
    <xf numFmtId="0" fontId="156" fillId="37" borderId="0" xfId="86" applyFont="1" applyFill="1" applyBorder="1" applyAlignment="1" applyProtection="1">
      <alignment horizontal="centerContinuous"/>
      <protection hidden="1"/>
    </xf>
    <xf numFmtId="0" fontId="3" fillId="37" borderId="0" xfId="86" applyFont="1" applyFill="1" applyBorder="1" applyAlignment="1" applyProtection="1">
      <alignment horizontal="centerContinuous"/>
      <protection hidden="1"/>
    </xf>
    <xf numFmtId="0" fontId="3" fillId="37" borderId="0" xfId="86" applyFont="1" applyFill="1" applyBorder="1" applyProtection="1">
      <protection hidden="1"/>
    </xf>
    <xf numFmtId="0" fontId="157" fillId="37" borderId="0" xfId="86" applyFont="1" applyFill="1" applyBorder="1" applyAlignment="1" applyProtection="1">
      <alignment horizontal="centerContinuous"/>
      <protection hidden="1"/>
    </xf>
    <xf numFmtId="0" fontId="3" fillId="37" borderId="0" xfId="86" applyFont="1" applyFill="1" applyBorder="1" applyAlignment="1" applyProtection="1">
      <alignment horizontal="left"/>
      <protection hidden="1"/>
    </xf>
    <xf numFmtId="0" fontId="158" fillId="37" borderId="0" xfId="86" applyFont="1" applyFill="1" applyBorder="1" applyAlignment="1" applyProtection="1">
      <alignment horizontal="left"/>
      <protection hidden="1"/>
    </xf>
    <xf numFmtId="0" fontId="157" fillId="37" borderId="0" xfId="86" applyFont="1" applyFill="1" applyBorder="1" applyAlignment="1" applyProtection="1">
      <protection hidden="1"/>
    </xf>
    <xf numFmtId="0" fontId="13" fillId="37" borderId="0" xfId="86" applyFont="1" applyFill="1" applyBorder="1" applyAlignment="1" applyProtection="1">
      <protection locked="0"/>
    </xf>
    <xf numFmtId="0" fontId="7" fillId="37" borderId="0" xfId="86" applyFont="1" applyFill="1" applyBorder="1" applyAlignment="1" applyProtection="1">
      <protection hidden="1"/>
    </xf>
    <xf numFmtId="0" fontId="3" fillId="37" borderId="0" xfId="86" applyFont="1" applyFill="1" applyBorder="1" applyAlignment="1" applyProtection="1">
      <protection hidden="1"/>
    </xf>
    <xf numFmtId="0" fontId="157" fillId="37" borderId="0" xfId="86" applyFont="1" applyFill="1" applyBorder="1" applyAlignment="1" applyProtection="1">
      <alignment horizontal="left"/>
      <protection hidden="1"/>
    </xf>
    <xf numFmtId="0" fontId="7" fillId="37" borderId="0" xfId="86" applyFont="1" applyFill="1" applyBorder="1" applyAlignment="1" applyProtection="1">
      <alignment horizontal="left"/>
      <protection locked="0"/>
    </xf>
    <xf numFmtId="0" fontId="7" fillId="37" borderId="0" xfId="86" applyFont="1" applyFill="1" applyBorder="1" applyAlignment="1" applyProtection="1">
      <protection locked="0"/>
    </xf>
    <xf numFmtId="0" fontId="159" fillId="37" borderId="0" xfId="86" applyFont="1" applyFill="1" applyBorder="1" applyAlignment="1" applyProtection="1">
      <alignment horizontal="centerContinuous" wrapText="1"/>
      <protection hidden="1"/>
    </xf>
    <xf numFmtId="0" fontId="3" fillId="37" borderId="0" xfId="86" applyFont="1" applyFill="1" applyBorder="1" applyAlignment="1" applyProtection="1">
      <alignment horizontal="centerContinuous" wrapText="1"/>
      <protection hidden="1"/>
    </xf>
    <xf numFmtId="0" fontId="160" fillId="37" borderId="0" xfId="86" applyFont="1" applyFill="1" applyBorder="1" applyAlignment="1" applyProtection="1">
      <alignment horizontal="left"/>
      <protection hidden="1"/>
    </xf>
    <xf numFmtId="0" fontId="2" fillId="37" borderId="0" xfId="86" applyFont="1" applyFill="1" applyBorder="1" applyProtection="1">
      <protection hidden="1"/>
    </xf>
    <xf numFmtId="199" fontId="158" fillId="37" borderId="0" xfId="86" applyNumberFormat="1" applyFont="1" applyFill="1" applyBorder="1" applyAlignment="1" applyProtection="1">
      <alignment horizontal="left"/>
      <protection hidden="1"/>
    </xf>
    <xf numFmtId="0" fontId="3" fillId="37" borderId="0" xfId="86" applyFont="1" applyFill="1" applyBorder="1" applyAlignment="1" applyProtection="1">
      <alignment horizontal="center"/>
      <protection hidden="1"/>
    </xf>
    <xf numFmtId="0" fontId="159" fillId="37" borderId="0" xfId="86" applyFont="1" applyFill="1" applyBorder="1" applyAlignment="1" applyProtection="1">
      <alignment horizontal="left"/>
      <protection hidden="1"/>
    </xf>
    <xf numFmtId="0" fontId="157" fillId="37" borderId="0" xfId="86" applyFont="1" applyFill="1" applyBorder="1" applyAlignment="1" applyProtection="1">
      <alignment horizontal="right"/>
      <protection hidden="1"/>
    </xf>
    <xf numFmtId="0" fontId="159" fillId="37" borderId="0" xfId="86" applyFont="1" applyFill="1" applyBorder="1" applyAlignment="1" applyProtection="1">
      <alignment horizontal="centerContinuous"/>
      <protection hidden="1"/>
    </xf>
    <xf numFmtId="0" fontId="160" fillId="37" borderId="0" xfId="86" applyFont="1" applyFill="1" applyBorder="1" applyAlignment="1" applyProtection="1">
      <alignment horizontal="centerContinuous"/>
      <protection hidden="1"/>
    </xf>
    <xf numFmtId="0" fontId="158" fillId="37" borderId="0" xfId="86" applyFont="1" applyFill="1" applyBorder="1" applyAlignment="1" applyProtection="1">
      <alignment horizontal="centerContinuous"/>
      <protection hidden="1"/>
    </xf>
    <xf numFmtId="0" fontId="158" fillId="37" borderId="0" xfId="86" applyFont="1" applyFill="1" applyBorder="1" applyAlignment="1" applyProtection="1">
      <alignment horizontal="right"/>
      <protection hidden="1"/>
    </xf>
    <xf numFmtId="199" fontId="158" fillId="37" borderId="0" xfId="86" applyNumberFormat="1" applyFont="1" applyFill="1" applyBorder="1" applyAlignment="1" applyProtection="1">
      <alignment horizontal="center"/>
      <protection hidden="1"/>
    </xf>
    <xf numFmtId="0" fontId="3" fillId="37" borderId="0" xfId="86" applyFont="1" applyFill="1" applyBorder="1" applyAlignment="1" applyProtection="1">
      <alignment horizontal="center" vertical="center"/>
      <protection hidden="1"/>
    </xf>
    <xf numFmtId="0" fontId="158" fillId="37" borderId="0" xfId="86" applyFont="1" applyFill="1" applyBorder="1" applyAlignment="1" applyProtection="1">
      <alignment horizontal="center"/>
      <protection hidden="1"/>
    </xf>
    <xf numFmtId="0" fontId="161" fillId="37" borderId="0" xfId="86" applyFont="1" applyFill="1" applyBorder="1" applyProtection="1">
      <protection hidden="1"/>
    </xf>
    <xf numFmtId="0" fontId="159" fillId="37" borderId="0" xfId="86" applyFont="1" applyFill="1" applyBorder="1" applyProtection="1">
      <protection hidden="1"/>
    </xf>
    <xf numFmtId="0" fontId="159" fillId="37" borderId="0" xfId="86" applyFont="1" applyFill="1" applyBorder="1" applyAlignment="1" applyProtection="1">
      <alignment horizontal="right"/>
      <protection hidden="1"/>
    </xf>
    <xf numFmtId="0" fontId="3" fillId="37" borderId="0" xfId="86" applyFont="1" applyFill="1" applyProtection="1">
      <protection hidden="1"/>
    </xf>
    <xf numFmtId="0" fontId="3" fillId="37" borderId="0" xfId="86" applyNumberFormat="1" applyFont="1" applyFill="1" applyBorder="1" applyProtection="1">
      <protection hidden="1"/>
    </xf>
    <xf numFmtId="0" fontId="95" fillId="0" borderId="0" xfId="86" applyProtection="1">
      <protection hidden="1"/>
    </xf>
    <xf numFmtId="0" fontId="163" fillId="0" borderId="0" xfId="86" applyFont="1" applyAlignment="1" applyProtection="1">
      <alignment horizontal="center" vertical="center"/>
      <protection hidden="1"/>
    </xf>
    <xf numFmtId="0" fontId="49" fillId="37" borderId="0" xfId="86" applyFont="1" applyFill="1" applyBorder="1" applyAlignment="1" applyProtection="1">
      <protection hidden="1"/>
    </xf>
    <xf numFmtId="16" fontId="2" fillId="37" borderId="0" xfId="86" applyNumberFormat="1" applyFont="1" applyFill="1" applyBorder="1" applyProtection="1">
      <protection hidden="1"/>
    </xf>
    <xf numFmtId="0" fontId="34" fillId="42" borderId="0" xfId="71" applyFont="1" applyFill="1" applyBorder="1" applyAlignment="1" applyProtection="1">
      <alignment horizontal="center"/>
      <protection hidden="1"/>
    </xf>
    <xf numFmtId="0" fontId="4" fillId="37" borderId="0" xfId="71" applyFill="1" applyBorder="1" applyAlignment="1" applyProtection="1">
      <protection hidden="1"/>
    </xf>
    <xf numFmtId="0" fontId="56" fillId="37" borderId="0" xfId="86" applyFont="1" applyFill="1" applyBorder="1" applyAlignment="1" applyProtection="1">
      <alignment horizontal="center"/>
      <protection locked="0"/>
    </xf>
    <xf numFmtId="0" fontId="169" fillId="37" borderId="0" xfId="86" applyFont="1" applyFill="1" applyBorder="1" applyProtection="1">
      <protection hidden="1"/>
    </xf>
    <xf numFmtId="0" fontId="170" fillId="37" borderId="0" xfId="86" applyFont="1" applyFill="1" applyBorder="1" applyProtection="1">
      <protection hidden="1"/>
    </xf>
    <xf numFmtId="0" fontId="30" fillId="39" borderId="0" xfId="89" applyFont="1" applyFill="1" applyAlignment="1" applyProtection="1">
      <alignment horizontal="centerContinuous" vertical="center"/>
      <protection hidden="1"/>
    </xf>
    <xf numFmtId="0" fontId="16" fillId="42" borderId="0" xfId="71" applyFont="1" applyFill="1" applyAlignment="1" applyProtection="1">
      <alignment horizontal="center" vertical="center"/>
      <protection hidden="1"/>
    </xf>
    <xf numFmtId="0" fontId="3" fillId="37" borderId="0" xfId="86" applyFont="1" applyFill="1" applyBorder="1" applyAlignment="1" applyProtection="1">
      <alignment vertical="center"/>
      <protection hidden="1"/>
    </xf>
    <xf numFmtId="0" fontId="49" fillId="37" borderId="0" xfId="86" applyFont="1" applyFill="1" applyBorder="1" applyAlignment="1" applyProtection="1">
      <protection locked="0"/>
    </xf>
    <xf numFmtId="0" fontId="2" fillId="37" borderId="0" xfId="86" applyFont="1" applyFill="1" applyBorder="1" applyAlignment="1" applyProtection="1">
      <protection locked="0"/>
    </xf>
    <xf numFmtId="0" fontId="49" fillId="37" borderId="0" xfId="86" applyFont="1" applyFill="1" applyBorder="1" applyAlignment="1" applyProtection="1">
      <alignment horizontal="left"/>
      <protection locked="0"/>
    </xf>
    <xf numFmtId="0" fontId="172" fillId="37" borderId="0" xfId="71" applyFont="1" applyFill="1" applyBorder="1" applyAlignment="1" applyProtection="1">
      <alignment horizontal="center"/>
      <protection hidden="1"/>
    </xf>
    <xf numFmtId="0" fontId="18" fillId="39" borderId="0" xfId="86" applyFont="1" applyFill="1" applyBorder="1" applyAlignment="1" applyProtection="1">
      <alignment horizontal="centerContinuous" vertical="center"/>
      <protection hidden="1"/>
    </xf>
    <xf numFmtId="0" fontId="95" fillId="0" borderId="0" xfId="86" applyAlignment="1" applyProtection="1">
      <alignment vertical="center"/>
      <protection hidden="1"/>
    </xf>
    <xf numFmtId="0" fontId="34" fillId="42" borderId="0" xfId="71" applyFont="1" applyFill="1" applyBorder="1" applyAlignment="1" applyProtection="1">
      <alignment horizontal="centerContinuous" vertical="center"/>
      <protection hidden="1"/>
    </xf>
    <xf numFmtId="0" fontId="172" fillId="37" borderId="0" xfId="71" applyFont="1" applyFill="1" applyBorder="1" applyAlignment="1" applyProtection="1">
      <alignment horizontal="centerContinuous" vertical="center"/>
      <protection hidden="1"/>
    </xf>
    <xf numFmtId="0" fontId="65" fillId="37" borderId="0" xfId="86" applyFont="1" applyFill="1" applyProtection="1">
      <protection hidden="1"/>
    </xf>
    <xf numFmtId="0" fontId="34" fillId="42" borderId="0" xfId="71" applyFont="1" applyFill="1" applyAlignment="1" applyProtection="1">
      <alignment horizontal="center" vertical="center"/>
      <protection hidden="1"/>
    </xf>
    <xf numFmtId="0" fontId="143" fillId="45" borderId="43" xfId="71" applyFont="1" applyFill="1" applyBorder="1" applyAlignment="1" applyProtection="1">
      <alignment horizontal="centerContinuous" vertical="center"/>
      <protection hidden="1"/>
    </xf>
    <xf numFmtId="0" fontId="63" fillId="39" borderId="43" xfId="86" applyFont="1" applyFill="1" applyBorder="1" applyAlignment="1" applyProtection="1">
      <alignment horizontal="centerContinuous" vertical="center"/>
      <protection hidden="1"/>
    </xf>
    <xf numFmtId="0" fontId="63" fillId="39" borderId="35" xfId="86" applyFont="1" applyFill="1" applyBorder="1" applyAlignment="1" applyProtection="1">
      <alignment horizontal="centerContinuous" vertical="center"/>
      <protection hidden="1"/>
    </xf>
    <xf numFmtId="0" fontId="63" fillId="39" borderId="41" xfId="86" applyFont="1" applyFill="1" applyBorder="1" applyAlignment="1" applyProtection="1">
      <alignment horizontal="centerContinuous" vertical="center"/>
      <protection hidden="1"/>
    </xf>
    <xf numFmtId="0" fontId="63" fillId="42" borderId="43" xfId="71" applyFont="1" applyFill="1" applyBorder="1" applyAlignment="1" applyProtection="1">
      <alignment horizontal="centerContinuous" vertical="center"/>
      <protection hidden="1"/>
    </xf>
    <xf numFmtId="0" fontId="63" fillId="42" borderId="35" xfId="71" applyFont="1" applyFill="1" applyBorder="1" applyAlignment="1" applyProtection="1">
      <alignment horizontal="centerContinuous" vertical="center"/>
      <protection hidden="1"/>
    </xf>
    <xf numFmtId="0" fontId="63" fillId="42" borderId="41" xfId="71" applyFont="1" applyFill="1" applyBorder="1" applyAlignment="1" applyProtection="1">
      <alignment horizontal="centerContinuous" vertical="center"/>
      <protection hidden="1"/>
    </xf>
    <xf numFmtId="0" fontId="13" fillId="39" borderId="0" xfId="86" applyFont="1" applyFill="1" applyBorder="1" applyAlignment="1" applyProtection="1">
      <alignment horizontal="center" vertical="center"/>
      <protection hidden="1"/>
    </xf>
    <xf numFmtId="0" fontId="34" fillId="45" borderId="35" xfId="71" applyFont="1" applyFill="1" applyBorder="1" applyAlignment="1" applyProtection="1">
      <alignment horizontal="centerContinuous" vertical="center"/>
      <protection hidden="1"/>
    </xf>
    <xf numFmtId="0" fontId="34" fillId="45" borderId="41" xfId="71" applyFont="1" applyFill="1" applyBorder="1" applyAlignment="1" applyProtection="1">
      <alignment horizontal="centerContinuous" vertical="center"/>
      <protection hidden="1"/>
    </xf>
    <xf numFmtId="0" fontId="95" fillId="37" borderId="0" xfId="86" applyFill="1" applyProtection="1">
      <protection hidden="1"/>
    </xf>
    <xf numFmtId="0" fontId="95" fillId="37" borderId="0" xfId="86" applyFill="1" applyAlignment="1" applyProtection="1">
      <alignment vertical="center"/>
      <protection hidden="1"/>
    </xf>
    <xf numFmtId="0" fontId="95" fillId="37" borderId="0" xfId="86" applyFill="1" applyAlignment="1" applyProtection="1">
      <alignment horizontal="centerContinuous" vertical="center"/>
      <protection hidden="1"/>
    </xf>
    <xf numFmtId="0" fontId="162" fillId="37" borderId="0" xfId="86" applyFont="1" applyFill="1" applyAlignment="1" applyProtection="1">
      <alignment horizontal="centerContinuous" vertical="top" wrapText="1"/>
      <protection hidden="1"/>
    </xf>
    <xf numFmtId="0" fontId="162" fillId="37" borderId="0" xfId="86" applyFont="1" applyFill="1" applyBorder="1" applyAlignment="1" applyProtection="1">
      <alignment horizontal="left"/>
      <protection locked="0"/>
    </xf>
    <xf numFmtId="0" fontId="164" fillId="37" borderId="0" xfId="86" applyFont="1" applyFill="1" applyBorder="1" applyAlignment="1" applyProtection="1">
      <alignment horizontal="left"/>
      <protection hidden="1"/>
    </xf>
    <xf numFmtId="0" fontId="162" fillId="37" borderId="0" xfId="86" applyFont="1" applyFill="1" applyAlignment="1" applyProtection="1">
      <alignment horizontal="left"/>
      <protection locked="0"/>
    </xf>
    <xf numFmtId="0" fontId="164" fillId="37" borderId="0" xfId="86" applyFont="1" applyFill="1" applyAlignment="1" applyProtection="1">
      <alignment horizontal="center"/>
      <protection hidden="1"/>
    </xf>
    <xf numFmtId="0" fontId="164" fillId="37" borderId="0" xfId="86" applyFont="1" applyFill="1" applyProtection="1">
      <protection hidden="1"/>
    </xf>
    <xf numFmtId="0" fontId="162" fillId="37" borderId="0" xfId="86" applyFont="1" applyFill="1" applyAlignment="1" applyProtection="1">
      <alignment horizontal="left"/>
      <protection hidden="1"/>
    </xf>
    <xf numFmtId="0" fontId="166" fillId="37" borderId="0" xfId="86" applyFont="1" applyFill="1" applyAlignment="1" applyProtection="1">
      <alignment horizontal="left"/>
      <protection hidden="1"/>
    </xf>
    <xf numFmtId="0" fontId="162" fillId="37" borderId="0" xfId="86" applyFont="1" applyFill="1" applyAlignment="1" applyProtection="1">
      <alignment horizontal="center"/>
      <protection hidden="1"/>
    </xf>
    <xf numFmtId="0" fontId="166" fillId="37" borderId="0" xfId="86" applyFont="1" applyFill="1" applyAlignment="1" applyProtection="1">
      <alignment horizontal="right"/>
      <protection hidden="1"/>
    </xf>
    <xf numFmtId="0" fontId="165" fillId="37" borderId="0" xfId="86" applyFont="1" applyFill="1" applyAlignment="1" applyProtection="1">
      <alignment horizontal="center"/>
      <protection locked="0"/>
    </xf>
    <xf numFmtId="0" fontId="112" fillId="37" borderId="0" xfId="86" applyFont="1" applyFill="1" applyAlignment="1" applyProtection="1">
      <alignment horizontal="right"/>
      <protection hidden="1"/>
    </xf>
    <xf numFmtId="0" fontId="64" fillId="37" borderId="0" xfId="86" applyFont="1" applyFill="1" applyProtection="1">
      <protection hidden="1"/>
    </xf>
    <xf numFmtId="0" fontId="164" fillId="37" borderId="20" xfId="86" applyFont="1" applyFill="1" applyBorder="1" applyAlignment="1" applyProtection="1">
      <alignment horizontal="center" vertical="center"/>
      <protection hidden="1"/>
    </xf>
    <xf numFmtId="0" fontId="165" fillId="37" borderId="20" xfId="86" applyFont="1" applyFill="1" applyBorder="1" applyAlignment="1" applyProtection="1">
      <alignment vertical="center"/>
      <protection locked="0"/>
    </xf>
    <xf numFmtId="0" fontId="164" fillId="37" borderId="20" xfId="86" applyFont="1" applyFill="1" applyBorder="1" applyAlignment="1" applyProtection="1">
      <alignment vertical="center"/>
      <protection locked="0"/>
    </xf>
    <xf numFmtId="0" fontId="164" fillId="37" borderId="20" xfId="86" applyFont="1" applyFill="1" applyBorder="1" applyAlignment="1" applyProtection="1">
      <alignment vertical="center"/>
      <protection hidden="1"/>
    </xf>
    <xf numFmtId="1" fontId="164" fillId="37" borderId="20" xfId="86" applyNumberFormat="1" applyFont="1" applyFill="1" applyBorder="1" applyAlignment="1" applyProtection="1">
      <alignment vertical="center"/>
      <protection hidden="1"/>
    </xf>
    <xf numFmtId="0" fontId="162" fillId="37" borderId="20" xfId="86" applyFont="1" applyFill="1" applyBorder="1" applyAlignment="1" applyProtection="1">
      <alignment vertical="center"/>
      <protection hidden="1"/>
    </xf>
    <xf numFmtId="1" fontId="162" fillId="37" borderId="20" xfId="86" applyNumberFormat="1" applyFont="1" applyFill="1" applyBorder="1" applyAlignment="1" applyProtection="1">
      <alignment vertical="center"/>
      <protection hidden="1"/>
    </xf>
    <xf numFmtId="1" fontId="162" fillId="37" borderId="21" xfId="86" applyNumberFormat="1" applyFont="1" applyFill="1" applyBorder="1" applyAlignment="1" applyProtection="1">
      <alignment vertical="center"/>
      <protection hidden="1"/>
    </xf>
    <xf numFmtId="0" fontId="164" fillId="37" borderId="0" xfId="86" applyFont="1" applyFill="1" applyAlignment="1" applyProtection="1">
      <alignment horizontal="center" vertical="center"/>
      <protection hidden="1"/>
    </xf>
    <xf numFmtId="0" fontId="164" fillId="37" borderId="0" xfId="86" applyFont="1" applyFill="1" applyAlignment="1" applyProtection="1">
      <alignment vertical="center"/>
      <protection hidden="1"/>
    </xf>
    <xf numFmtId="0" fontId="167" fillId="37" borderId="0" xfId="86" applyFont="1" applyFill="1" applyAlignment="1" applyProtection="1">
      <alignment vertical="center"/>
      <protection hidden="1"/>
    </xf>
    <xf numFmtId="0" fontId="162" fillId="37" borderId="0" xfId="86" applyFont="1" applyFill="1" applyProtection="1">
      <protection hidden="1"/>
    </xf>
    <xf numFmtId="0" fontId="143" fillId="42" borderId="43" xfId="71" applyFont="1" applyFill="1" applyBorder="1" applyAlignment="1" applyProtection="1">
      <alignment horizontal="centerContinuous" vertical="center"/>
      <protection hidden="1"/>
    </xf>
    <xf numFmtId="0" fontId="143" fillId="42" borderId="35" xfId="71" applyFont="1" applyFill="1" applyBorder="1" applyAlignment="1" applyProtection="1">
      <alignment horizontal="centerContinuous" vertical="center"/>
      <protection hidden="1"/>
    </xf>
    <xf numFmtId="0" fontId="143" fillId="42" borderId="41" xfId="71" applyFont="1" applyFill="1" applyBorder="1" applyAlignment="1" applyProtection="1">
      <alignment horizontal="centerContinuous" vertical="center"/>
      <protection hidden="1"/>
    </xf>
    <xf numFmtId="0" fontId="141" fillId="36" borderId="80" xfId="0" applyFont="1" applyFill="1" applyBorder="1" applyAlignment="1" applyProtection="1">
      <alignment horizontal="centerContinuous" vertical="center"/>
      <protection hidden="1"/>
    </xf>
    <xf numFmtId="0" fontId="173" fillId="39" borderId="0" xfId="71" applyFont="1" applyFill="1" applyBorder="1" applyAlignment="1" applyProtection="1">
      <alignment horizontal="centerContinuous" vertical="center"/>
      <protection hidden="1"/>
    </xf>
    <xf numFmtId="0" fontId="44" fillId="37" borderId="19" xfId="87" applyFont="1" applyFill="1" applyBorder="1" applyAlignment="1" applyProtection="1">
      <alignment vertical="top"/>
      <protection hidden="1"/>
    </xf>
    <xf numFmtId="17" fontId="174" fillId="37" borderId="20" xfId="86" applyNumberFormat="1" applyFont="1" applyFill="1" applyBorder="1" applyAlignment="1" applyProtection="1">
      <alignment vertical="center"/>
      <protection hidden="1"/>
    </xf>
    <xf numFmtId="0" fontId="162" fillId="37" borderId="0" xfId="86" applyFont="1" applyFill="1" applyAlignment="1" applyProtection="1">
      <alignment horizontal="right"/>
      <protection hidden="1"/>
    </xf>
    <xf numFmtId="0" fontId="162" fillId="37" borderId="0" xfId="86" applyFont="1" applyFill="1" applyBorder="1" applyAlignment="1" applyProtection="1">
      <alignment horizontal="left"/>
      <protection hidden="1"/>
    </xf>
    <xf numFmtId="0" fontId="165" fillId="37" borderId="0" xfId="86" applyFont="1" applyFill="1" applyAlignment="1" applyProtection="1">
      <alignment horizontal="left"/>
      <protection locked="0"/>
    </xf>
    <xf numFmtId="1" fontId="95" fillId="37" borderId="0" xfId="86" applyNumberFormat="1" applyFill="1" applyAlignment="1" applyProtection="1">
      <alignment horizontal="right" vertical="center"/>
      <protection hidden="1"/>
    </xf>
    <xf numFmtId="0" fontId="95" fillId="37" borderId="0" xfId="86" applyFill="1" applyAlignment="1" applyProtection="1">
      <alignment horizontal="right" vertical="center"/>
      <protection hidden="1"/>
    </xf>
    <xf numFmtId="1" fontId="64" fillId="37" borderId="0" xfId="86" applyNumberFormat="1" applyFont="1" applyFill="1" applyAlignment="1" applyProtection="1">
      <alignment horizontal="right" vertical="center"/>
      <protection hidden="1"/>
    </xf>
    <xf numFmtId="1" fontId="164" fillId="37" borderId="21" xfId="86" applyNumberFormat="1" applyFont="1" applyFill="1" applyBorder="1" applyAlignment="1" applyProtection="1">
      <alignment vertical="center"/>
      <protection hidden="1"/>
    </xf>
    <xf numFmtId="1" fontId="95" fillId="37" borderId="7" xfId="86" applyNumberFormat="1" applyFill="1" applyBorder="1" applyAlignment="1" applyProtection="1">
      <alignment horizontal="right" vertical="center"/>
      <protection hidden="1"/>
    </xf>
    <xf numFmtId="0" fontId="95" fillId="37" borderId="7" xfId="86" applyFill="1" applyBorder="1" applyAlignment="1" applyProtection="1">
      <alignment horizontal="right" vertical="center"/>
      <protection hidden="1"/>
    </xf>
    <xf numFmtId="1" fontId="162" fillId="37" borderId="37" xfId="86" applyNumberFormat="1" applyFont="1" applyFill="1" applyBorder="1" applyAlignment="1" applyProtection="1">
      <alignment horizontal="right" vertical="center"/>
      <protection hidden="1"/>
    </xf>
    <xf numFmtId="0" fontId="64" fillId="37" borderId="7" xfId="86" applyFont="1" applyFill="1" applyBorder="1" applyAlignment="1" applyProtection="1">
      <alignment horizontal="right" vertical="center"/>
      <protection hidden="1"/>
    </xf>
    <xf numFmtId="9" fontId="64" fillId="37" borderId="7" xfId="86" applyNumberFormat="1" applyFont="1" applyFill="1" applyBorder="1" applyAlignment="1" applyProtection="1">
      <alignment horizontal="right" vertical="center"/>
      <protection hidden="1"/>
    </xf>
    <xf numFmtId="0" fontId="13" fillId="37" borderId="7" xfId="87" applyNumberFormat="1" applyFont="1" applyFill="1" applyBorder="1" applyAlignment="1" applyProtection="1">
      <alignment horizontal="center" vertical="top" shrinkToFit="1"/>
      <protection locked="0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0" fontId="13" fillId="0" borderId="43" xfId="0" applyFont="1" applyBorder="1" applyAlignment="1" applyProtection="1">
      <alignment horizontal="center" vertical="center" shrinkToFit="1"/>
      <protection locked="0"/>
    </xf>
    <xf numFmtId="0" fontId="13" fillId="37" borderId="7" xfId="87" applyNumberFormat="1" applyFont="1" applyFill="1" applyBorder="1" applyAlignment="1" applyProtection="1">
      <alignment horizontal="right" vertical="top" shrinkToFit="1"/>
      <protection locked="0"/>
    </xf>
    <xf numFmtId="14" fontId="142" fillId="0" borderId="7" xfId="0" applyNumberFormat="1" applyFont="1" applyBorder="1" applyAlignment="1" applyProtection="1">
      <alignment horizontal="center" vertical="center" shrinkToFit="1"/>
      <protection locked="0"/>
    </xf>
    <xf numFmtId="0" fontId="73" fillId="37" borderId="21" xfId="87" applyNumberFormat="1" applyFont="1" applyFill="1" applyBorder="1" applyAlignment="1" applyProtection="1">
      <alignment horizontal="right" vertical="top" shrinkToFit="1"/>
      <protection locked="0"/>
    </xf>
    <xf numFmtId="0" fontId="7" fillId="37" borderId="20" xfId="87" applyNumberFormat="1" applyFont="1" applyFill="1" applyBorder="1" applyAlignment="1" applyProtection="1">
      <alignment horizontal="right" vertical="top" shrinkToFit="1"/>
      <protection locked="0"/>
    </xf>
    <xf numFmtId="0" fontId="26" fillId="37" borderId="0" xfId="86" applyFont="1" applyFill="1" applyBorder="1" applyAlignment="1" applyProtection="1">
      <alignment horizontal="center" vertical="center"/>
      <protection hidden="1"/>
    </xf>
    <xf numFmtId="0" fontId="26" fillId="37" borderId="0" xfId="86" applyFont="1" applyFill="1" applyBorder="1" applyProtection="1">
      <protection hidden="1"/>
    </xf>
    <xf numFmtId="0" fontId="13" fillId="37" borderId="7" xfId="0" applyFont="1" applyFill="1" applyBorder="1" applyAlignment="1" applyProtection="1">
      <alignment horizontal="center" vertical="center" shrinkToFit="1"/>
      <protection locked="0"/>
    </xf>
    <xf numFmtId="0" fontId="13" fillId="39" borderId="7" xfId="0" applyFont="1" applyFill="1" applyBorder="1" applyAlignment="1" applyProtection="1">
      <alignment horizontal="center" vertical="center" shrinkToFit="1"/>
      <protection locked="0"/>
    </xf>
    <xf numFmtId="1" fontId="13" fillId="0" borderId="7" xfId="0" applyNumberFormat="1" applyFont="1" applyBorder="1" applyAlignment="1" applyProtection="1">
      <alignment horizontal="center" vertical="center" shrinkToFit="1"/>
      <protection locked="0"/>
    </xf>
    <xf numFmtId="0" fontId="2" fillId="37" borderId="7" xfId="87" applyNumberFormat="1" applyFont="1" applyFill="1" applyBorder="1" applyAlignment="1" applyProtection="1">
      <alignment horizontal="right" vertical="top" shrinkToFit="1"/>
      <protection locked="0"/>
    </xf>
    <xf numFmtId="0" fontId="56" fillId="42" borderId="0" xfId="89" applyFont="1" applyFill="1" applyBorder="1" applyAlignment="1" applyProtection="1">
      <alignment horizontal="left" vertical="center"/>
      <protection hidden="1"/>
    </xf>
    <xf numFmtId="0" fontId="56" fillId="42" borderId="0" xfId="89" applyFont="1" applyFill="1" applyBorder="1" applyAlignment="1" applyProtection="1">
      <alignment vertical="center"/>
      <protection hidden="1"/>
    </xf>
    <xf numFmtId="0" fontId="56" fillId="42" borderId="0" xfId="89" applyFont="1" applyFill="1" applyAlignment="1" applyProtection="1">
      <alignment horizontal="left" vertical="center"/>
      <protection hidden="1"/>
    </xf>
    <xf numFmtId="0" fontId="111" fillId="42" borderId="0" xfId="89" applyFont="1" applyFill="1" applyBorder="1" applyAlignment="1" applyProtection="1">
      <alignment vertical="center"/>
      <protection hidden="1"/>
    </xf>
    <xf numFmtId="0" fontId="149" fillId="42" borderId="0" xfId="89" applyFont="1" applyFill="1" applyBorder="1" applyAlignment="1" applyProtection="1">
      <alignment horizontal="center" vertical="center"/>
      <protection hidden="1"/>
    </xf>
    <xf numFmtId="0" fontId="149" fillId="42" borderId="0" xfId="89" applyFont="1" applyFill="1" applyBorder="1" applyAlignment="1" applyProtection="1">
      <alignment vertical="center"/>
      <protection hidden="1"/>
    </xf>
    <xf numFmtId="0" fontId="41" fillId="42" borderId="0" xfId="89" applyFont="1" applyFill="1" applyBorder="1" applyAlignment="1" applyProtection="1">
      <alignment vertical="center"/>
      <protection hidden="1"/>
    </xf>
    <xf numFmtId="0" fontId="111" fillId="42" borderId="0" xfId="89" applyFont="1" applyFill="1" applyBorder="1" applyAlignment="1" applyProtection="1">
      <alignment horizontal="left" vertical="center"/>
      <protection hidden="1"/>
    </xf>
    <xf numFmtId="0" fontId="57" fillId="42" borderId="0" xfId="89" applyFont="1" applyFill="1" applyBorder="1" applyAlignment="1" applyProtection="1">
      <alignment horizontal="left" vertical="center"/>
      <protection hidden="1"/>
    </xf>
    <xf numFmtId="0" fontId="144" fillId="42" borderId="0" xfId="89" applyFont="1" applyFill="1" applyBorder="1" applyAlignment="1" applyProtection="1">
      <alignment horizontal="left" vertical="center"/>
      <protection hidden="1"/>
    </xf>
    <xf numFmtId="0" fontId="144" fillId="42" borderId="0" xfId="89" applyFont="1" applyFill="1" applyBorder="1" applyAlignment="1" applyProtection="1">
      <alignment vertical="center"/>
      <protection hidden="1"/>
    </xf>
    <xf numFmtId="0" fontId="151" fillId="42" borderId="0" xfId="89" applyFont="1" applyFill="1" applyBorder="1" applyAlignment="1" applyProtection="1">
      <alignment horizontal="left" vertical="center"/>
      <protection hidden="1"/>
    </xf>
    <xf numFmtId="0" fontId="143" fillId="39" borderId="71" xfId="71" applyFont="1" applyFill="1" applyBorder="1" applyAlignment="1" applyProtection="1">
      <alignment horizontal="center" vertical="center" textRotation="180" wrapText="1"/>
      <protection hidden="1"/>
    </xf>
    <xf numFmtId="0" fontId="143" fillId="39" borderId="79" xfId="71" applyFont="1" applyFill="1" applyBorder="1" applyAlignment="1" applyProtection="1">
      <alignment horizontal="center" vertical="center" textRotation="180" wrapText="1"/>
      <protection hidden="1"/>
    </xf>
    <xf numFmtId="0" fontId="143" fillId="39" borderId="72" xfId="71" applyFont="1" applyFill="1" applyBorder="1" applyAlignment="1" applyProtection="1">
      <alignment horizontal="center" vertical="center" textRotation="180" wrapText="1"/>
      <protection hidden="1"/>
    </xf>
    <xf numFmtId="0" fontId="34" fillId="38" borderId="13" xfId="71" applyFont="1" applyFill="1" applyBorder="1" applyAlignment="1" applyProtection="1">
      <alignment horizontal="center" vertical="center" wrapText="1"/>
      <protection hidden="1"/>
    </xf>
    <xf numFmtId="0" fontId="34" fillId="38" borderId="81" xfId="71" applyFont="1" applyFill="1" applyBorder="1" applyAlignment="1" applyProtection="1">
      <alignment horizontal="center" vertical="center" wrapText="1"/>
      <protection hidden="1"/>
    </xf>
    <xf numFmtId="0" fontId="34" fillId="38" borderId="82" xfId="71" applyFont="1" applyFill="1" applyBorder="1" applyAlignment="1" applyProtection="1">
      <alignment horizontal="center" vertical="center" wrapText="1"/>
      <protection hidden="1"/>
    </xf>
    <xf numFmtId="0" fontId="9" fillId="36" borderId="42" xfId="0" applyFont="1" applyFill="1" applyBorder="1" applyAlignment="1" applyProtection="1">
      <alignment vertical="center" wrapText="1" shrinkToFit="1"/>
      <protection hidden="1"/>
    </xf>
    <xf numFmtId="0" fontId="9" fillId="36" borderId="0" xfId="0" applyFont="1" applyFill="1" applyBorder="1" applyAlignment="1" applyProtection="1">
      <alignment vertical="center" wrapText="1" shrinkToFit="1"/>
      <protection hidden="1"/>
    </xf>
    <xf numFmtId="0" fontId="9" fillId="36" borderId="40" xfId="0" applyFont="1" applyFill="1" applyBorder="1" applyAlignment="1" applyProtection="1">
      <alignment vertical="center" wrapText="1" shrinkToFit="1"/>
      <protection hidden="1"/>
    </xf>
    <xf numFmtId="0" fontId="33" fillId="38" borderId="48" xfId="0" applyFont="1" applyFill="1" applyBorder="1" applyAlignment="1" applyProtection="1">
      <alignment vertical="center" wrapText="1"/>
      <protection hidden="1"/>
    </xf>
    <xf numFmtId="0" fontId="35" fillId="38" borderId="48" xfId="0" applyFont="1" applyFill="1" applyBorder="1" applyAlignment="1" applyProtection="1">
      <alignment vertical="center"/>
      <protection hidden="1"/>
    </xf>
    <xf numFmtId="0" fontId="13" fillId="37" borderId="0" xfId="0" applyFont="1" applyFill="1" applyAlignment="1" applyProtection="1">
      <alignment horizontal="center" vertical="center"/>
      <protection hidden="1"/>
    </xf>
    <xf numFmtId="0" fontId="9" fillId="37" borderId="47" xfId="0" applyFont="1" applyFill="1" applyBorder="1" applyAlignment="1" applyProtection="1">
      <alignment horizontal="left" vertical="center" wrapText="1"/>
      <protection hidden="1"/>
    </xf>
    <xf numFmtId="0" fontId="9" fillId="37" borderId="44" xfId="0" applyFont="1" applyFill="1" applyBorder="1" applyAlignment="1" applyProtection="1">
      <alignment horizontal="left" vertical="center" wrapText="1"/>
      <protection hidden="1"/>
    </xf>
    <xf numFmtId="0" fontId="9" fillId="37" borderId="45" xfId="0" applyFont="1" applyFill="1" applyBorder="1" applyAlignment="1" applyProtection="1">
      <alignment horizontal="left" vertical="center" wrapText="1"/>
      <protection hidden="1"/>
    </xf>
    <xf numFmtId="0" fontId="9" fillId="37" borderId="42" xfId="0" applyFont="1" applyFill="1" applyBorder="1" applyAlignment="1" applyProtection="1">
      <alignment horizontal="left" vertical="center" wrapText="1"/>
      <protection hidden="1"/>
    </xf>
    <xf numFmtId="0" fontId="9" fillId="37" borderId="0" xfId="0" applyFont="1" applyFill="1" applyBorder="1" applyAlignment="1" applyProtection="1">
      <alignment horizontal="left" vertical="center" wrapText="1"/>
      <protection hidden="1"/>
    </xf>
    <xf numFmtId="0" fontId="9" fillId="37" borderId="40" xfId="0" applyFont="1" applyFill="1" applyBorder="1" applyAlignment="1" applyProtection="1">
      <alignment horizontal="left" vertical="center" wrapText="1"/>
      <protection hidden="1"/>
    </xf>
    <xf numFmtId="0" fontId="9" fillId="37" borderId="70" xfId="0" applyFont="1" applyFill="1" applyBorder="1" applyAlignment="1" applyProtection="1">
      <alignment horizontal="left" vertical="center" wrapText="1"/>
      <protection hidden="1"/>
    </xf>
    <xf numFmtId="0" fontId="9" fillId="37" borderId="12" xfId="0" applyFont="1" applyFill="1" applyBorder="1" applyAlignment="1" applyProtection="1">
      <alignment horizontal="left" vertical="center" wrapText="1"/>
      <protection hidden="1"/>
    </xf>
    <xf numFmtId="0" fontId="9" fillId="37" borderId="80" xfId="0" applyFont="1" applyFill="1" applyBorder="1" applyAlignment="1" applyProtection="1">
      <alignment horizontal="left" vertical="center" wrapText="1"/>
      <protection hidden="1"/>
    </xf>
    <xf numFmtId="0" fontId="15" fillId="37" borderId="48" xfId="0" applyFont="1" applyFill="1" applyBorder="1" applyAlignment="1" applyProtection="1">
      <alignment vertical="center" wrapText="1"/>
      <protection hidden="1"/>
    </xf>
    <xf numFmtId="0" fontId="17" fillId="37" borderId="48" xfId="0" applyFont="1" applyFill="1" applyBorder="1" applyAlignment="1" applyProtection="1">
      <alignment vertical="center"/>
      <protection hidden="1"/>
    </xf>
    <xf numFmtId="0" fontId="33" fillId="38" borderId="81" xfId="71" applyFont="1" applyFill="1" applyBorder="1" applyAlignment="1" applyProtection="1">
      <alignment horizontal="center" vertical="center" wrapText="1"/>
      <protection hidden="1"/>
    </xf>
    <xf numFmtId="0" fontId="12" fillId="42" borderId="0" xfId="71" applyFont="1" applyFill="1" applyBorder="1" applyAlignment="1" applyProtection="1">
      <alignment horizontal="center" vertical="center" shrinkToFit="1"/>
      <protection hidden="1"/>
    </xf>
    <xf numFmtId="0" fontId="71" fillId="38" borderId="47" xfId="0" applyFont="1" applyFill="1" applyBorder="1" applyAlignment="1" applyProtection="1">
      <alignment horizontal="center" vertical="center" wrapText="1"/>
      <protection hidden="1"/>
    </xf>
    <xf numFmtId="0" fontId="71" fillId="38" borderId="44" xfId="0" applyFont="1" applyFill="1" applyBorder="1" applyAlignment="1" applyProtection="1">
      <alignment horizontal="center" vertical="center" wrapText="1"/>
      <protection hidden="1"/>
    </xf>
    <xf numFmtId="0" fontId="71" fillId="38" borderId="45" xfId="0" applyFont="1" applyFill="1" applyBorder="1" applyAlignment="1" applyProtection="1">
      <alignment horizontal="center" vertical="center" wrapText="1"/>
      <protection hidden="1"/>
    </xf>
    <xf numFmtId="0" fontId="71" fillId="38" borderId="42" xfId="0" applyFont="1" applyFill="1" applyBorder="1" applyAlignment="1" applyProtection="1">
      <alignment horizontal="center" vertical="center" wrapText="1"/>
      <protection hidden="1"/>
    </xf>
    <xf numFmtId="0" fontId="71" fillId="38" borderId="0" xfId="0" applyFont="1" applyFill="1" applyBorder="1" applyAlignment="1" applyProtection="1">
      <alignment horizontal="center" vertical="center" wrapText="1"/>
      <protection hidden="1"/>
    </xf>
    <xf numFmtId="0" fontId="71" fillId="38" borderId="40" xfId="0" applyFont="1" applyFill="1" applyBorder="1" applyAlignment="1" applyProtection="1">
      <alignment horizontal="center" vertical="center" wrapText="1"/>
      <protection hidden="1"/>
    </xf>
    <xf numFmtId="0" fontId="31" fillId="43" borderId="0" xfId="0" applyFont="1" applyFill="1" applyBorder="1" applyAlignment="1" applyProtection="1">
      <alignment horizontal="center" vertical="center" shrinkToFit="1"/>
      <protection hidden="1"/>
    </xf>
    <xf numFmtId="0" fontId="34" fillId="38" borderId="13" xfId="71" applyFont="1" applyFill="1" applyBorder="1" applyAlignment="1" applyProtection="1">
      <alignment horizontal="left" vertical="center" wrapText="1" indent="1"/>
      <protection hidden="1"/>
    </xf>
    <xf numFmtId="0" fontId="34" fillId="38" borderId="81" xfId="71" applyFont="1" applyFill="1" applyBorder="1" applyAlignment="1" applyProtection="1">
      <alignment horizontal="left" vertical="center" wrapText="1" indent="1"/>
      <protection hidden="1"/>
    </xf>
    <xf numFmtId="0" fontId="34" fillId="38" borderId="82" xfId="71" applyFont="1" applyFill="1" applyBorder="1" applyAlignment="1" applyProtection="1">
      <alignment horizontal="left" vertical="center" wrapText="1" indent="1"/>
      <protection hidden="1"/>
    </xf>
    <xf numFmtId="0" fontId="143" fillId="38" borderId="13" xfId="71" applyFont="1" applyFill="1" applyBorder="1" applyAlignment="1" applyProtection="1">
      <alignment horizontal="left" vertical="center" wrapText="1" indent="1"/>
      <protection hidden="1"/>
    </xf>
    <xf numFmtId="0" fontId="143" fillId="38" borderId="81" xfId="71" applyFont="1" applyFill="1" applyBorder="1" applyAlignment="1" applyProtection="1">
      <alignment horizontal="left" vertical="center" wrapText="1" indent="1"/>
      <protection hidden="1"/>
    </xf>
    <xf numFmtId="0" fontId="143" fillId="38" borderId="82" xfId="71" applyFont="1" applyFill="1" applyBorder="1" applyAlignment="1" applyProtection="1">
      <alignment horizontal="left" vertical="center" wrapText="1" indent="1"/>
      <protection hidden="1"/>
    </xf>
    <xf numFmtId="0" fontId="175" fillId="39" borderId="71" xfId="71" applyFont="1" applyFill="1" applyBorder="1" applyAlignment="1" applyProtection="1">
      <alignment horizontal="center" vertical="center" textRotation="180" wrapText="1"/>
      <protection hidden="1"/>
    </xf>
    <xf numFmtId="0" fontId="175" fillId="39" borderId="79" xfId="71" applyFont="1" applyFill="1" applyBorder="1" applyAlignment="1" applyProtection="1">
      <alignment horizontal="center" vertical="center" textRotation="180" wrapText="1"/>
      <protection hidden="1"/>
    </xf>
    <xf numFmtId="0" fontId="36" fillId="38" borderId="13" xfId="71" applyFont="1" applyFill="1" applyBorder="1" applyAlignment="1" applyProtection="1">
      <alignment horizontal="center" vertical="center" wrapText="1"/>
      <protection hidden="1"/>
    </xf>
    <xf numFmtId="0" fontId="36" fillId="38" borderId="81" xfId="71" applyFont="1" applyFill="1" applyBorder="1" applyAlignment="1" applyProtection="1">
      <alignment horizontal="center" vertical="center" wrapText="1"/>
      <protection hidden="1"/>
    </xf>
    <xf numFmtId="0" fontId="36" fillId="38" borderId="82" xfId="71" applyFont="1" applyFill="1" applyBorder="1" applyAlignment="1" applyProtection="1">
      <alignment horizontal="center" vertical="center" wrapText="1"/>
      <protection hidden="1"/>
    </xf>
    <xf numFmtId="0" fontId="9" fillId="37" borderId="38" xfId="89" applyFont="1" applyFill="1" applyBorder="1" applyAlignment="1" applyProtection="1">
      <alignment horizontal="center" vertical="center" wrapText="1"/>
      <protection hidden="1"/>
    </xf>
    <xf numFmtId="0" fontId="9" fillId="37" borderId="39" xfId="89" applyFont="1" applyFill="1" applyBorder="1" applyAlignment="1" applyProtection="1">
      <alignment horizontal="center" vertical="center" wrapText="1"/>
      <protection hidden="1"/>
    </xf>
    <xf numFmtId="0" fontId="9" fillId="37" borderId="37" xfId="89" applyFont="1" applyFill="1" applyBorder="1" applyAlignment="1" applyProtection="1">
      <alignment horizontal="center" vertical="center" wrapText="1"/>
      <protection hidden="1"/>
    </xf>
    <xf numFmtId="0" fontId="21" fillId="42" borderId="0" xfId="71" applyFont="1" applyFill="1" applyAlignment="1" applyProtection="1">
      <alignment horizontal="center" vertical="center"/>
      <protection hidden="1"/>
    </xf>
    <xf numFmtId="14" fontId="56" fillId="42" borderId="0" xfId="89" applyNumberFormat="1" applyFont="1" applyFill="1" applyBorder="1" applyAlignment="1" applyProtection="1">
      <alignment horizontal="left" vertical="center"/>
      <protection hidden="1"/>
    </xf>
    <xf numFmtId="0" fontId="56" fillId="42" borderId="0" xfId="89" applyFont="1" applyFill="1" applyBorder="1" applyAlignment="1" applyProtection="1">
      <alignment horizontal="left" vertical="center"/>
      <protection hidden="1"/>
    </xf>
    <xf numFmtId="0" fontId="0" fillId="37" borderId="0" xfId="0" applyFill="1" applyBorder="1" applyAlignment="1" applyProtection="1">
      <alignment horizontal="left" vertical="center"/>
    </xf>
    <xf numFmtId="0" fontId="84" fillId="42" borderId="0" xfId="71" applyFont="1" applyFill="1" applyAlignment="1" applyProtection="1">
      <alignment horizontal="center" vertical="center" wrapText="1"/>
    </xf>
    <xf numFmtId="0" fontId="73" fillId="37" borderId="21" xfId="87" applyNumberFormat="1" applyFont="1" applyFill="1" applyBorder="1" applyAlignment="1" applyProtection="1">
      <alignment horizontal="right" vertical="top" shrinkToFit="1"/>
      <protection locked="0"/>
    </xf>
    <xf numFmtId="0" fontId="73" fillId="37" borderId="25" xfId="87" applyNumberFormat="1" applyFont="1" applyFill="1" applyBorder="1" applyAlignment="1" applyProtection="1">
      <alignment horizontal="right" vertical="top" shrinkToFit="1"/>
      <protection locked="0"/>
    </xf>
    <xf numFmtId="0" fontId="7" fillId="37" borderId="21" xfId="87" applyNumberFormat="1" applyFont="1" applyFill="1" applyBorder="1" applyAlignment="1" applyProtection="1">
      <alignment horizontal="right" vertical="top" shrinkToFit="1"/>
      <protection locked="0"/>
    </xf>
    <xf numFmtId="0" fontId="7" fillId="37" borderId="25" xfId="87" applyNumberFormat="1" applyFont="1" applyFill="1" applyBorder="1" applyAlignment="1" applyProtection="1">
      <alignment horizontal="right" vertical="top" shrinkToFit="1"/>
      <protection locked="0"/>
    </xf>
    <xf numFmtId="0" fontId="32" fillId="37" borderId="21" xfId="87" applyFont="1" applyFill="1" applyBorder="1" applyAlignment="1" applyProtection="1">
      <alignment vertical="top"/>
      <protection locked="0"/>
    </xf>
    <xf numFmtId="0" fontId="32" fillId="37" borderId="24" xfId="87" applyFont="1" applyFill="1" applyBorder="1" applyAlignment="1" applyProtection="1">
      <alignment vertical="top"/>
      <protection locked="0"/>
    </xf>
    <xf numFmtId="0" fontId="32" fillId="37" borderId="25" xfId="87" applyFont="1" applyFill="1" applyBorder="1" applyAlignment="1" applyProtection="1">
      <alignment vertical="top"/>
      <protection locked="0"/>
    </xf>
    <xf numFmtId="0" fontId="37" fillId="37" borderId="20" xfId="87" applyFill="1" applyBorder="1" applyAlignment="1" applyProtection="1">
      <alignment vertical="top"/>
      <protection locked="0"/>
    </xf>
    <xf numFmtId="14" fontId="6" fillId="37" borderId="43" xfId="89" applyNumberFormat="1" applyFont="1" applyFill="1" applyBorder="1" applyAlignment="1" applyProtection="1">
      <alignment horizontal="center" vertical="center"/>
      <protection locked="0" hidden="1"/>
    </xf>
    <xf numFmtId="14" fontId="6" fillId="37" borderId="41" xfId="89" applyNumberFormat="1" applyFont="1" applyFill="1" applyBorder="1" applyAlignment="1" applyProtection="1">
      <alignment horizontal="center" vertical="center"/>
      <protection locked="0" hidden="1"/>
    </xf>
    <xf numFmtId="0" fontId="37" fillId="37" borderId="0" xfId="87" applyFill="1" applyBorder="1" applyAlignment="1" applyProtection="1">
      <alignment vertical="top"/>
      <protection hidden="1"/>
    </xf>
    <xf numFmtId="0" fontId="37" fillId="37" borderId="21" xfId="87" applyFont="1" applyFill="1" applyBorder="1" applyAlignment="1" applyProtection="1">
      <alignment vertical="top" wrapText="1"/>
      <protection hidden="1"/>
    </xf>
    <xf numFmtId="0" fontId="37" fillId="37" borderId="24" xfId="87" applyFill="1" applyBorder="1" applyAlignment="1" applyProtection="1">
      <alignment vertical="top" wrapText="1"/>
      <protection hidden="1"/>
    </xf>
    <xf numFmtId="0" fontId="37" fillId="37" borderId="25" xfId="87" applyFill="1" applyBorder="1" applyAlignment="1" applyProtection="1">
      <alignment vertical="top" wrapText="1"/>
      <protection hidden="1"/>
    </xf>
    <xf numFmtId="0" fontId="37" fillId="37" borderId="20" xfId="87" applyFill="1" applyBorder="1" applyAlignment="1" applyProtection="1">
      <alignment vertical="top" shrinkToFit="1"/>
      <protection locked="0"/>
    </xf>
    <xf numFmtId="0" fontId="121" fillId="37" borderId="21" xfId="87" applyNumberFormat="1" applyFont="1" applyFill="1" applyBorder="1" applyAlignment="1" applyProtection="1">
      <alignment horizontal="right" vertical="top" shrinkToFit="1"/>
      <protection locked="0"/>
    </xf>
    <xf numFmtId="0" fontId="121" fillId="37" borderId="25" xfId="87" applyNumberFormat="1" applyFont="1" applyFill="1" applyBorder="1" applyAlignment="1" applyProtection="1">
      <alignment horizontal="right" vertical="top" shrinkToFit="1"/>
      <protection locked="0"/>
    </xf>
    <xf numFmtId="0" fontId="121" fillId="37" borderId="21" xfId="87" applyNumberFormat="1" applyFont="1" applyFill="1" applyBorder="1" applyAlignment="1" applyProtection="1">
      <alignment horizontal="right" vertical="top" shrinkToFit="1"/>
      <protection hidden="1"/>
    </xf>
    <xf numFmtId="0" fontId="121" fillId="37" borderId="25" xfId="87" applyNumberFormat="1" applyFont="1" applyFill="1" applyBorder="1" applyAlignment="1" applyProtection="1">
      <alignment horizontal="right" vertical="top" shrinkToFit="1"/>
      <protection hidden="1"/>
    </xf>
    <xf numFmtId="0" fontId="18" fillId="37" borderId="21" xfId="87" applyFont="1" applyFill="1" applyBorder="1" applyAlignment="1" applyProtection="1">
      <alignment horizontal="center" vertical="top" wrapText="1"/>
      <protection hidden="1"/>
    </xf>
    <xf numFmtId="0" fontId="18" fillId="37" borderId="24" xfId="87" applyFont="1" applyFill="1" applyBorder="1" applyAlignment="1" applyProtection="1">
      <alignment horizontal="center" vertical="top" wrapText="1"/>
      <protection hidden="1"/>
    </xf>
    <xf numFmtId="0" fontId="37" fillId="37" borderId="21" xfId="87" applyFill="1" applyBorder="1" applyAlignment="1" applyProtection="1">
      <alignment horizontal="left" vertical="top" wrapText="1"/>
      <protection hidden="1"/>
    </xf>
    <xf numFmtId="0" fontId="37" fillId="37" borderId="24" xfId="87" applyFill="1" applyBorder="1" applyAlignment="1" applyProtection="1">
      <alignment horizontal="left" vertical="top" wrapText="1"/>
      <protection hidden="1"/>
    </xf>
    <xf numFmtId="184" fontId="37" fillId="37" borderId="21" xfId="87" applyNumberFormat="1" applyFill="1" applyBorder="1" applyAlignment="1" applyProtection="1">
      <alignment horizontal="left" vertical="top" shrinkToFit="1"/>
      <protection hidden="1"/>
    </xf>
    <xf numFmtId="184" fontId="37" fillId="37" borderId="25" xfId="87" applyNumberFormat="1" applyFill="1" applyBorder="1" applyAlignment="1" applyProtection="1">
      <alignment horizontal="left" vertical="top" shrinkToFit="1"/>
      <protection hidden="1"/>
    </xf>
    <xf numFmtId="0" fontId="37" fillId="37" borderId="21" xfId="87" applyFill="1" applyBorder="1" applyAlignment="1" applyProtection="1">
      <alignment vertical="top"/>
      <protection hidden="1"/>
    </xf>
    <xf numFmtId="0" fontId="37" fillId="37" borderId="24" xfId="87" applyFill="1" applyBorder="1" applyAlignment="1" applyProtection="1">
      <alignment vertical="top"/>
      <protection hidden="1"/>
    </xf>
    <xf numFmtId="0" fontId="37" fillId="37" borderId="25" xfId="87" applyFill="1" applyBorder="1" applyAlignment="1" applyProtection="1">
      <alignment vertical="top"/>
      <protection hidden="1"/>
    </xf>
    <xf numFmtId="0" fontId="39" fillId="37" borderId="20" xfId="87" applyFont="1" applyFill="1" applyBorder="1" applyAlignment="1" applyProtection="1">
      <alignment vertical="top"/>
      <protection hidden="1"/>
    </xf>
    <xf numFmtId="0" fontId="13" fillId="37" borderId="21" xfId="87" applyFont="1" applyFill="1" applyBorder="1" applyAlignment="1" applyProtection="1">
      <alignment horizontal="left" vertical="top" wrapText="1"/>
    </xf>
    <xf numFmtId="0" fontId="13" fillId="37" borderId="24" xfId="87" applyFont="1" applyFill="1" applyBorder="1" applyAlignment="1" applyProtection="1">
      <alignment horizontal="left" vertical="top" wrapText="1"/>
    </xf>
    <xf numFmtId="0" fontId="37" fillId="37" borderId="21" xfId="87" applyNumberFormat="1" applyFont="1" applyFill="1" applyBorder="1" applyAlignment="1" applyProtection="1">
      <alignment horizontal="right" vertical="top" shrinkToFit="1"/>
      <protection hidden="1"/>
    </xf>
    <xf numFmtId="0" fontId="37" fillId="37" borderId="25" xfId="87" applyNumberFormat="1" applyFont="1" applyFill="1" applyBorder="1" applyAlignment="1" applyProtection="1">
      <alignment horizontal="right" vertical="top" shrinkToFit="1"/>
      <protection hidden="1"/>
    </xf>
    <xf numFmtId="183" fontId="39" fillId="37" borderId="0" xfId="87" applyNumberFormat="1" applyFont="1" applyFill="1" applyAlignment="1" applyProtection="1">
      <alignment horizontal="left" vertical="top"/>
      <protection hidden="1"/>
    </xf>
    <xf numFmtId="183" fontId="39" fillId="37" borderId="0" xfId="87" applyNumberFormat="1" applyFont="1" applyFill="1" applyAlignment="1" applyProtection="1">
      <alignment horizontal="right" vertical="top"/>
      <protection hidden="1"/>
    </xf>
    <xf numFmtId="0" fontId="18" fillId="37" borderId="20" xfId="87" applyFont="1" applyFill="1" applyBorder="1" applyAlignment="1" applyProtection="1">
      <alignment horizontal="center" vertical="center" wrapText="1"/>
      <protection hidden="1"/>
    </xf>
    <xf numFmtId="0" fontId="37" fillId="37" borderId="20" xfId="87" applyFill="1" applyBorder="1" applyAlignment="1" applyProtection="1">
      <alignment horizontal="center" vertical="top" wrapText="1"/>
      <protection hidden="1"/>
    </xf>
    <xf numFmtId="0" fontId="6" fillId="37" borderId="20" xfId="89" applyFont="1" applyFill="1" applyBorder="1" applyAlignment="1" applyProtection="1">
      <alignment vertical="top"/>
      <protection hidden="1"/>
    </xf>
    <xf numFmtId="0" fontId="17" fillId="37" borderId="20" xfId="89" applyFont="1" applyFill="1" applyBorder="1" applyAlignment="1" applyProtection="1">
      <alignment vertical="top"/>
      <protection locked="0"/>
    </xf>
    <xf numFmtId="0" fontId="32" fillId="37" borderId="83" xfId="87" applyFont="1" applyFill="1" applyBorder="1" applyAlignment="1" applyProtection="1">
      <alignment horizontal="center" vertical="top"/>
      <protection locked="0"/>
    </xf>
    <xf numFmtId="0" fontId="32" fillId="37" borderId="84" xfId="87" applyFont="1" applyFill="1" applyBorder="1" applyAlignment="1" applyProtection="1">
      <alignment horizontal="center" vertical="top"/>
      <protection locked="0"/>
    </xf>
    <xf numFmtId="0" fontId="37" fillId="37" borderId="21" xfId="87" applyFill="1" applyBorder="1" applyAlignment="1" applyProtection="1">
      <alignment vertical="top"/>
      <protection locked="0"/>
    </xf>
    <xf numFmtId="0" fontId="37" fillId="37" borderId="24" xfId="87" applyFill="1" applyBorder="1" applyAlignment="1" applyProtection="1">
      <alignment vertical="top"/>
      <protection locked="0"/>
    </xf>
    <xf numFmtId="0" fontId="37" fillId="37" borderId="25" xfId="87" applyFill="1" applyBorder="1" applyAlignment="1" applyProtection="1">
      <alignment vertical="top"/>
      <protection locked="0"/>
    </xf>
    <xf numFmtId="0" fontId="37" fillId="37" borderId="20" xfId="87" applyFill="1" applyBorder="1" applyAlignment="1" applyProtection="1">
      <alignment horizontal="left" vertical="top"/>
      <protection locked="0"/>
    </xf>
    <xf numFmtId="0" fontId="7" fillId="37" borderId="21" xfId="87" applyNumberFormat="1" applyFont="1" applyFill="1" applyBorder="1" applyAlignment="1" applyProtection="1">
      <alignment horizontal="right" vertical="top" shrinkToFit="1"/>
      <protection hidden="1"/>
    </xf>
    <xf numFmtId="0" fontId="7" fillId="37" borderId="25" xfId="87" applyNumberFormat="1" applyFont="1" applyFill="1" applyBorder="1" applyAlignment="1" applyProtection="1">
      <alignment horizontal="right" vertical="top" shrinkToFit="1"/>
      <protection hidden="1"/>
    </xf>
    <xf numFmtId="0" fontId="37" fillId="37" borderId="20" xfId="87" applyFill="1" applyBorder="1" applyAlignment="1" applyProtection="1">
      <alignment vertical="top" wrapText="1"/>
      <protection locked="0"/>
    </xf>
    <xf numFmtId="0" fontId="121" fillId="0" borderId="21" xfId="87" applyNumberFormat="1" applyFont="1" applyFill="1" applyBorder="1" applyAlignment="1" applyProtection="1">
      <alignment horizontal="right" vertical="top" shrinkToFit="1"/>
      <protection locked="0"/>
    </xf>
    <xf numFmtId="0" fontId="121" fillId="0" borderId="25" xfId="87" applyNumberFormat="1" applyFont="1" applyFill="1" applyBorder="1" applyAlignment="1" applyProtection="1">
      <alignment horizontal="right" vertical="top" shrinkToFit="1"/>
      <protection locked="0"/>
    </xf>
    <xf numFmtId="0" fontId="121" fillId="37" borderId="21" xfId="87" applyNumberFormat="1" applyFont="1" applyFill="1" applyBorder="1" applyAlignment="1" applyProtection="1">
      <alignment horizontal="right" vertical="top" shrinkToFit="1"/>
    </xf>
    <xf numFmtId="0" fontId="121" fillId="37" borderId="25" xfId="87" applyNumberFormat="1" applyFont="1" applyFill="1" applyBorder="1" applyAlignment="1" applyProtection="1">
      <alignment horizontal="right" vertical="top" shrinkToFit="1"/>
    </xf>
    <xf numFmtId="0" fontId="37" fillId="37" borderId="20" xfId="87" applyFont="1" applyFill="1" applyBorder="1" applyAlignment="1" applyProtection="1">
      <alignment vertical="top"/>
      <protection locked="0"/>
    </xf>
    <xf numFmtId="0" fontId="3" fillId="37" borderId="20" xfId="87" applyFont="1" applyFill="1" applyBorder="1" applyAlignment="1" applyProtection="1">
      <alignment horizontal="center" vertical="top"/>
      <protection hidden="1"/>
    </xf>
    <xf numFmtId="0" fontId="3" fillId="37" borderId="21" xfId="87" applyFont="1" applyFill="1" applyBorder="1" applyAlignment="1" applyProtection="1">
      <alignment vertical="top"/>
      <protection hidden="1"/>
    </xf>
    <xf numFmtId="0" fontId="3" fillId="37" borderId="24" xfId="87" applyFont="1" applyFill="1" applyBorder="1" applyAlignment="1" applyProtection="1">
      <alignment vertical="top"/>
      <protection hidden="1"/>
    </xf>
    <xf numFmtId="0" fontId="22" fillId="37" borderId="21" xfId="0" applyFont="1" applyFill="1" applyBorder="1" applyAlignment="1" applyProtection="1">
      <alignment horizontal="left" vertical="top" wrapText="1"/>
      <protection hidden="1"/>
    </xf>
    <xf numFmtId="0" fontId="22" fillId="37" borderId="24" xfId="0" applyFont="1" applyFill="1" applyBorder="1" applyAlignment="1" applyProtection="1">
      <alignment horizontal="left" vertical="top" wrapText="1"/>
      <protection hidden="1"/>
    </xf>
    <xf numFmtId="0" fontId="3" fillId="37" borderId="21" xfId="87" applyFont="1" applyFill="1" applyBorder="1" applyAlignment="1" applyProtection="1">
      <alignment vertical="top" wrapText="1"/>
      <protection hidden="1"/>
    </xf>
    <xf numFmtId="0" fontId="3" fillId="37" borderId="24" xfId="87" applyFont="1" applyFill="1" applyBorder="1" applyAlignment="1" applyProtection="1">
      <alignment vertical="top" wrapText="1"/>
      <protection hidden="1"/>
    </xf>
    <xf numFmtId="17" fontId="37" fillId="37" borderId="30" xfId="87" applyNumberFormat="1" applyFill="1" applyBorder="1" applyAlignment="1" applyProtection="1">
      <alignment vertical="center"/>
      <protection hidden="1"/>
    </xf>
    <xf numFmtId="0" fontId="37" fillId="37" borderId="30" xfId="87" applyFill="1" applyBorder="1" applyAlignment="1" applyProtection="1">
      <alignment vertical="center"/>
      <protection hidden="1"/>
    </xf>
    <xf numFmtId="0" fontId="18" fillId="37" borderId="21" xfId="87" applyFont="1" applyFill="1" applyBorder="1" applyAlignment="1" applyProtection="1">
      <alignment horizontal="center" vertical="center" wrapText="1"/>
      <protection hidden="1"/>
    </xf>
    <xf numFmtId="0" fontId="18" fillId="37" borderId="24" xfId="87" applyFont="1" applyFill="1" applyBorder="1" applyAlignment="1" applyProtection="1">
      <alignment horizontal="center" vertical="center" wrapText="1"/>
      <protection hidden="1"/>
    </xf>
    <xf numFmtId="0" fontId="18" fillId="37" borderId="25" xfId="87" applyFont="1" applyFill="1" applyBorder="1" applyAlignment="1" applyProtection="1">
      <alignment horizontal="center" vertical="center" wrapText="1"/>
      <protection hidden="1"/>
    </xf>
    <xf numFmtId="0" fontId="18" fillId="37" borderId="15" xfId="87" applyFont="1" applyFill="1" applyBorder="1" applyAlignment="1" applyProtection="1">
      <alignment horizontal="center" vertical="center" wrapText="1"/>
      <protection hidden="1"/>
    </xf>
    <xf numFmtId="0" fontId="18" fillId="37" borderId="14" xfId="87" applyFont="1" applyFill="1" applyBorder="1" applyAlignment="1" applyProtection="1">
      <alignment horizontal="center" vertical="center" wrapText="1"/>
      <protection hidden="1"/>
    </xf>
    <xf numFmtId="0" fontId="18" fillId="37" borderId="17" xfId="87" applyFont="1" applyFill="1" applyBorder="1" applyAlignment="1" applyProtection="1">
      <alignment horizontal="center" vertical="center" wrapText="1"/>
      <protection hidden="1"/>
    </xf>
    <xf numFmtId="0" fontId="18" fillId="37" borderId="19" xfId="87" applyFont="1" applyFill="1" applyBorder="1" applyAlignment="1" applyProtection="1">
      <alignment horizontal="center" vertical="center" wrapText="1"/>
      <protection hidden="1"/>
    </xf>
    <xf numFmtId="0" fontId="6" fillId="37" borderId="20" xfId="89" applyFont="1" applyFill="1" applyBorder="1" applyAlignment="1" applyProtection="1">
      <alignment horizontal="center" vertical="top"/>
      <protection hidden="1"/>
    </xf>
    <xf numFmtId="0" fontId="6" fillId="37" borderId="20" xfId="89" applyFont="1" applyFill="1" applyBorder="1" applyAlignment="1" applyProtection="1">
      <alignment vertical="top" wrapText="1"/>
      <protection hidden="1"/>
    </xf>
    <xf numFmtId="0" fontId="37" fillId="37" borderId="21" xfId="87" applyFont="1" applyFill="1" applyBorder="1" applyAlignment="1" applyProtection="1">
      <alignment horizontal="left" vertical="top" wrapText="1"/>
      <protection hidden="1"/>
    </xf>
    <xf numFmtId="0" fontId="37" fillId="37" borderId="24" xfId="87" applyFont="1" applyFill="1" applyBorder="1" applyAlignment="1" applyProtection="1">
      <alignment horizontal="left" vertical="top" wrapText="1"/>
      <protection hidden="1"/>
    </xf>
    <xf numFmtId="0" fontId="177" fillId="37" borderId="21" xfId="87" applyNumberFormat="1" applyFont="1" applyFill="1" applyBorder="1" applyAlignment="1" applyProtection="1">
      <alignment horizontal="right" vertical="top" shrinkToFit="1"/>
      <protection locked="0"/>
    </xf>
    <xf numFmtId="0" fontId="177" fillId="37" borderId="25" xfId="87" applyNumberFormat="1" applyFont="1" applyFill="1" applyBorder="1" applyAlignment="1" applyProtection="1">
      <alignment horizontal="right" vertical="top" shrinkToFit="1"/>
      <protection locked="0"/>
    </xf>
    <xf numFmtId="14" fontId="37" fillId="37" borderId="0" xfId="87" applyNumberFormat="1" applyFill="1" applyAlignment="1" applyProtection="1">
      <alignment horizontal="left" vertical="top"/>
      <protection hidden="1"/>
    </xf>
    <xf numFmtId="0" fontId="37" fillId="37" borderId="0" xfId="87" applyFill="1" applyAlignment="1" applyProtection="1">
      <alignment vertical="top"/>
      <protection hidden="1"/>
    </xf>
    <xf numFmtId="0" fontId="6" fillId="37" borderId="21" xfId="89" applyFont="1" applyFill="1" applyBorder="1" applyAlignment="1" applyProtection="1">
      <alignment horizontal="right" vertical="top"/>
      <protection hidden="1"/>
    </xf>
    <xf numFmtId="0" fontId="6" fillId="37" borderId="24" xfId="89" applyFont="1" applyFill="1" applyBorder="1" applyAlignment="1" applyProtection="1">
      <alignment horizontal="right" vertical="top"/>
      <protection hidden="1"/>
    </xf>
    <xf numFmtId="0" fontId="6" fillId="37" borderId="25" xfId="89" applyFont="1" applyFill="1" applyBorder="1" applyAlignment="1" applyProtection="1">
      <alignment horizontal="right" vertical="top"/>
      <protection hidden="1"/>
    </xf>
    <xf numFmtId="0" fontId="6" fillId="37" borderId="15" xfId="89" applyFont="1" applyFill="1" applyBorder="1" applyAlignment="1" applyProtection="1">
      <alignment horizontal="left" vertical="top" wrapText="1"/>
      <protection hidden="1"/>
    </xf>
    <xf numFmtId="0" fontId="6" fillId="37" borderId="16" xfId="89" applyFont="1" applyFill="1" applyBorder="1" applyAlignment="1" applyProtection="1">
      <alignment horizontal="left" vertical="top" wrapText="1"/>
      <protection hidden="1"/>
    </xf>
    <xf numFmtId="0" fontId="6" fillId="37" borderId="31" xfId="89" applyFont="1" applyFill="1" applyBorder="1" applyAlignment="1" applyProtection="1">
      <alignment horizontal="left" vertical="top" wrapText="1"/>
      <protection hidden="1"/>
    </xf>
    <xf numFmtId="0" fontId="6" fillId="37" borderId="0" xfId="89" applyFont="1" applyFill="1" applyBorder="1" applyAlignment="1" applyProtection="1">
      <alignment horizontal="left" vertical="top" wrapText="1"/>
      <protection hidden="1"/>
    </xf>
    <xf numFmtId="0" fontId="6" fillId="37" borderId="17" xfId="89" applyFont="1" applyFill="1" applyBorder="1" applyAlignment="1" applyProtection="1">
      <alignment horizontal="left" vertical="top" wrapText="1"/>
      <protection hidden="1"/>
    </xf>
    <xf numFmtId="0" fontId="6" fillId="37" borderId="18" xfId="89" applyFont="1" applyFill="1" applyBorder="1" applyAlignment="1" applyProtection="1">
      <alignment horizontal="left" vertical="top" wrapText="1"/>
      <protection hidden="1"/>
    </xf>
    <xf numFmtId="0" fontId="49" fillId="37" borderId="21" xfId="89" applyFont="1" applyFill="1" applyBorder="1" applyAlignment="1" applyProtection="1">
      <alignment vertical="top"/>
      <protection hidden="1"/>
    </xf>
    <xf numFmtId="0" fontId="49" fillId="37" borderId="24" xfId="89" applyFont="1" applyFill="1" applyBorder="1" applyAlignment="1" applyProtection="1">
      <alignment vertical="top"/>
      <protection hidden="1"/>
    </xf>
    <xf numFmtId="0" fontId="49" fillId="37" borderId="25" xfId="89" applyFont="1" applyFill="1" applyBorder="1" applyAlignment="1" applyProtection="1">
      <alignment vertical="top"/>
      <protection hidden="1"/>
    </xf>
    <xf numFmtId="0" fontId="80" fillId="37" borderId="20" xfId="0" applyNumberFormat="1" applyFont="1" applyFill="1" applyBorder="1" applyAlignment="1" applyProtection="1">
      <alignment horizontal="center" vertical="top"/>
      <protection locked="0"/>
    </xf>
    <xf numFmtId="0" fontId="80" fillId="37" borderId="20" xfId="0" applyFont="1" applyFill="1" applyBorder="1" applyAlignment="1" applyProtection="1">
      <alignment horizontal="center" vertical="top" wrapText="1"/>
      <protection hidden="1"/>
    </xf>
    <xf numFmtId="1" fontId="80" fillId="37" borderId="20" xfId="0" applyNumberFormat="1" applyFont="1" applyFill="1" applyBorder="1" applyAlignment="1" applyProtection="1">
      <alignment horizontal="center" vertical="top"/>
      <protection locked="0"/>
    </xf>
    <xf numFmtId="1" fontId="80" fillId="37" borderId="20" xfId="0" applyNumberFormat="1" applyFont="1" applyFill="1" applyBorder="1" applyAlignment="1" applyProtection="1">
      <alignment horizontal="center"/>
      <protection locked="0"/>
    </xf>
    <xf numFmtId="0" fontId="32" fillId="37" borderId="21" xfId="87" applyNumberFormat="1" applyFont="1" applyFill="1" applyBorder="1" applyAlignment="1" applyProtection="1">
      <alignment vertical="top"/>
      <protection locked="0"/>
    </xf>
    <xf numFmtId="0" fontId="32" fillId="37" borderId="24" xfId="87" applyNumberFormat="1" applyFont="1" applyFill="1" applyBorder="1" applyAlignment="1" applyProtection="1">
      <alignment vertical="top"/>
      <protection locked="0"/>
    </xf>
    <xf numFmtId="0" fontId="32" fillId="37" borderId="25" xfId="87" applyNumberFormat="1" applyFont="1" applyFill="1" applyBorder="1" applyAlignment="1" applyProtection="1">
      <alignment vertical="top"/>
      <protection locked="0"/>
    </xf>
    <xf numFmtId="0" fontId="49" fillId="37" borderId="15" xfId="89" applyFont="1" applyFill="1" applyBorder="1" applyAlignment="1" applyProtection="1">
      <alignment vertical="top"/>
      <protection hidden="1"/>
    </xf>
    <xf numFmtId="0" fontId="49" fillId="37" borderId="16" xfId="89" applyFont="1" applyFill="1" applyBorder="1" applyAlignment="1" applyProtection="1">
      <alignment vertical="top"/>
      <protection hidden="1"/>
    </xf>
    <xf numFmtId="0" fontId="49" fillId="37" borderId="14" xfId="89" applyFont="1" applyFill="1" applyBorder="1" applyAlignment="1" applyProtection="1">
      <alignment vertical="top"/>
      <protection hidden="1"/>
    </xf>
    <xf numFmtId="0" fontId="32" fillId="37" borderId="21" xfId="89" applyFont="1" applyFill="1" applyBorder="1" applyAlignment="1" applyProtection="1">
      <alignment vertical="top"/>
      <protection locked="0"/>
    </xf>
    <xf numFmtId="0" fontId="32" fillId="37" borderId="24" xfId="89" applyFont="1" applyFill="1" applyBorder="1" applyAlignment="1" applyProtection="1">
      <alignment vertical="top"/>
      <protection locked="0"/>
    </xf>
    <xf numFmtId="0" fontId="32" fillId="37" borderId="25" xfId="89" applyFont="1" applyFill="1" applyBorder="1" applyAlignment="1" applyProtection="1">
      <alignment vertical="top"/>
      <protection locked="0"/>
    </xf>
    <xf numFmtId="0" fontId="32" fillId="37" borderId="20" xfId="87" applyNumberFormat="1" applyFont="1" applyFill="1" applyBorder="1" applyAlignment="1" applyProtection="1">
      <alignment vertical="top"/>
      <protection locked="0"/>
    </xf>
    <xf numFmtId="178" fontId="80" fillId="37" borderId="20" xfId="0" applyNumberFormat="1" applyFont="1" applyFill="1" applyBorder="1" applyAlignment="1" applyProtection="1">
      <alignment horizontal="center" vertical="top"/>
      <protection locked="0"/>
    </xf>
    <xf numFmtId="0" fontId="80" fillId="37" borderId="20" xfId="0" applyNumberFormat="1" applyFont="1" applyFill="1" applyBorder="1" applyAlignment="1" applyProtection="1">
      <alignment horizontal="center"/>
      <protection hidden="1"/>
    </xf>
    <xf numFmtId="0" fontId="31" fillId="39" borderId="0" xfId="71" applyFont="1" applyFill="1" applyBorder="1" applyAlignment="1" applyProtection="1">
      <alignment horizontal="center" vertical="center" wrapText="1"/>
      <protection hidden="1"/>
    </xf>
    <xf numFmtId="0" fontId="2" fillId="42" borderId="0" xfId="71" applyFont="1" applyFill="1" applyBorder="1" applyAlignment="1" applyProtection="1">
      <alignment horizontal="center" vertical="center"/>
      <protection hidden="1"/>
    </xf>
    <xf numFmtId="0" fontId="2" fillId="39" borderId="0" xfId="0" applyFont="1" applyFill="1" applyBorder="1" applyAlignment="1" applyProtection="1">
      <alignment horizontal="center" vertical="center" wrapText="1"/>
      <protection hidden="1"/>
    </xf>
    <xf numFmtId="0" fontId="37" fillId="37" borderId="15" xfId="87" applyFill="1" applyBorder="1" applyAlignment="1" applyProtection="1">
      <alignment vertical="top" wrapText="1"/>
      <protection hidden="1"/>
    </xf>
    <xf numFmtId="0" fontId="37" fillId="37" borderId="16" xfId="87" applyFill="1" applyBorder="1" applyAlignment="1" applyProtection="1">
      <alignment vertical="top" wrapText="1"/>
      <protection hidden="1"/>
    </xf>
    <xf numFmtId="0" fontId="37" fillId="37" borderId="14" xfId="87" applyFill="1" applyBorder="1" applyAlignment="1" applyProtection="1">
      <alignment vertical="top" wrapText="1"/>
      <protection hidden="1"/>
    </xf>
    <xf numFmtId="0" fontId="37" fillId="37" borderId="17" xfId="87" applyFill="1" applyBorder="1" applyAlignment="1" applyProtection="1">
      <alignment vertical="top" wrapText="1"/>
      <protection hidden="1"/>
    </xf>
    <xf numFmtId="0" fontId="37" fillId="37" borderId="18" xfId="87" applyFill="1" applyBorder="1" applyAlignment="1" applyProtection="1">
      <alignment vertical="top" wrapText="1"/>
      <protection hidden="1"/>
    </xf>
    <xf numFmtId="0" fontId="37" fillId="37" borderId="19" xfId="87" applyFill="1" applyBorder="1" applyAlignment="1" applyProtection="1">
      <alignment vertical="top" wrapText="1"/>
      <protection hidden="1"/>
    </xf>
    <xf numFmtId="0" fontId="88" fillId="37" borderId="24" xfId="87" applyFont="1" applyFill="1" applyBorder="1" applyAlignment="1" applyProtection="1">
      <alignment vertical="top"/>
      <protection locked="0"/>
    </xf>
    <xf numFmtId="0" fontId="88" fillId="37" borderId="25" xfId="87" applyFont="1" applyFill="1" applyBorder="1" applyAlignment="1" applyProtection="1">
      <alignment vertical="top"/>
      <protection locked="0"/>
    </xf>
    <xf numFmtId="0" fontId="38" fillId="37" borderId="21" xfId="87" applyFont="1" applyFill="1" applyBorder="1" applyAlignment="1" applyProtection="1">
      <alignment vertical="top"/>
      <protection hidden="1"/>
    </xf>
    <xf numFmtId="0" fontId="38" fillId="37" borderId="24" xfId="87" applyFont="1" applyFill="1" applyBorder="1" applyAlignment="1" applyProtection="1">
      <alignment vertical="top"/>
      <protection hidden="1"/>
    </xf>
    <xf numFmtId="0" fontId="37" fillId="37" borderId="15" xfId="87" applyFont="1" applyFill="1" applyBorder="1" applyAlignment="1" applyProtection="1">
      <alignment vertical="top"/>
      <protection hidden="1"/>
    </xf>
    <xf numFmtId="0" fontId="37" fillId="37" borderId="16" xfId="87" applyFill="1" applyBorder="1" applyAlignment="1" applyProtection="1">
      <alignment vertical="top"/>
      <protection hidden="1"/>
    </xf>
    <xf numFmtId="0" fontId="37" fillId="37" borderId="14" xfId="87" applyFill="1" applyBorder="1" applyAlignment="1" applyProtection="1">
      <alignment vertical="top"/>
      <protection hidden="1"/>
    </xf>
    <xf numFmtId="0" fontId="37" fillId="37" borderId="17" xfId="87" applyFill="1" applyBorder="1" applyAlignment="1" applyProtection="1">
      <alignment vertical="top"/>
      <protection hidden="1"/>
    </xf>
    <xf numFmtId="0" fontId="37" fillId="37" borderId="18" xfId="87" applyFill="1" applyBorder="1" applyAlignment="1" applyProtection="1">
      <alignment vertical="top"/>
      <protection hidden="1"/>
    </xf>
    <xf numFmtId="0" fontId="37" fillId="37" borderId="19" xfId="87" applyFill="1" applyBorder="1" applyAlignment="1" applyProtection="1">
      <alignment vertical="top"/>
      <protection hidden="1"/>
    </xf>
    <xf numFmtId="183" fontId="38" fillId="37" borderId="0" xfId="87" applyNumberFormat="1" applyFont="1" applyFill="1" applyAlignment="1" applyProtection="1">
      <alignment horizontal="right" vertical="top"/>
      <protection hidden="1"/>
    </xf>
    <xf numFmtId="183" fontId="38" fillId="37" borderId="0" xfId="87" applyNumberFormat="1" applyFont="1" applyFill="1" applyAlignment="1" applyProtection="1">
      <alignment horizontal="left" vertical="top"/>
      <protection hidden="1"/>
    </xf>
    <xf numFmtId="0" fontId="39" fillId="37" borderId="21" xfId="87" applyFont="1" applyFill="1" applyBorder="1" applyAlignment="1" applyProtection="1">
      <alignment vertical="top"/>
      <protection hidden="1"/>
    </xf>
    <xf numFmtId="0" fontId="39" fillId="37" borderId="24" xfId="87" applyFont="1" applyFill="1" applyBorder="1" applyAlignment="1" applyProtection="1">
      <alignment vertical="top"/>
      <protection hidden="1"/>
    </xf>
    <xf numFmtId="0" fontId="39" fillId="37" borderId="25" xfId="87" applyFont="1" applyFill="1" applyBorder="1" applyAlignment="1" applyProtection="1">
      <alignment vertical="top"/>
      <protection hidden="1"/>
    </xf>
    <xf numFmtId="0" fontId="38" fillId="37" borderId="0" xfId="87" applyFont="1" applyFill="1" applyAlignment="1" applyProtection="1">
      <alignment horizontal="right" vertical="top"/>
      <protection hidden="1"/>
    </xf>
    <xf numFmtId="0" fontId="38" fillId="37" borderId="0" xfId="87" applyFont="1" applyFill="1" applyAlignment="1" applyProtection="1">
      <alignment horizontal="left" vertical="top"/>
      <protection hidden="1"/>
    </xf>
    <xf numFmtId="0" fontId="37" fillId="37" borderId="20" xfId="87" applyFill="1" applyBorder="1" applyAlignment="1" applyProtection="1">
      <alignment horizontal="right" vertical="top"/>
      <protection hidden="1"/>
    </xf>
    <xf numFmtId="0" fontId="37" fillId="37" borderId="27" xfId="87" applyFill="1" applyBorder="1" applyAlignment="1" applyProtection="1">
      <alignment horizontal="right" vertical="top"/>
      <protection hidden="1"/>
    </xf>
    <xf numFmtId="0" fontId="37" fillId="37" borderId="24" xfId="87" applyFont="1" applyFill="1" applyBorder="1" applyAlignment="1" applyProtection="1">
      <alignment vertical="top" wrapText="1"/>
      <protection hidden="1"/>
    </xf>
    <xf numFmtId="0" fontId="37" fillId="37" borderId="24" xfId="87" applyFont="1" applyFill="1" applyBorder="1" applyAlignment="1" applyProtection="1">
      <alignment vertical="top"/>
      <protection hidden="1"/>
    </xf>
    <xf numFmtId="0" fontId="37" fillId="37" borderId="21" xfId="87" applyFill="1" applyBorder="1" applyAlignment="1" applyProtection="1">
      <alignment vertical="top" wrapText="1"/>
      <protection hidden="1"/>
    </xf>
    <xf numFmtId="0" fontId="37" fillId="37" borderId="25" xfId="87" applyFont="1" applyFill="1" applyBorder="1" applyAlignment="1" applyProtection="1">
      <alignment vertical="top" wrapText="1"/>
      <protection hidden="1"/>
    </xf>
    <xf numFmtId="0" fontId="37" fillId="37" borderId="20" xfId="87" applyNumberFormat="1" applyFill="1" applyBorder="1" applyAlignment="1" applyProtection="1">
      <alignment vertical="top"/>
      <protection hidden="1"/>
    </xf>
    <xf numFmtId="0" fontId="37" fillId="37" borderId="15" xfId="87" applyFill="1" applyBorder="1" applyAlignment="1" applyProtection="1">
      <alignment vertical="top"/>
      <protection hidden="1"/>
    </xf>
    <xf numFmtId="0" fontId="3" fillId="37" borderId="17" xfId="0" applyFont="1" applyFill="1" applyBorder="1" applyAlignment="1" applyProtection="1">
      <alignment horizontal="right" vertical="top"/>
      <protection hidden="1"/>
    </xf>
    <xf numFmtId="0" fontId="3" fillId="37" borderId="18" xfId="0" applyFont="1" applyFill="1" applyBorder="1" applyAlignment="1" applyProtection="1">
      <alignment horizontal="right" vertical="top"/>
      <protection hidden="1"/>
    </xf>
    <xf numFmtId="0" fontId="3" fillId="37" borderId="19" xfId="0" applyFont="1" applyFill="1" applyBorder="1" applyAlignment="1" applyProtection="1">
      <alignment horizontal="right" vertical="top"/>
      <protection hidden="1"/>
    </xf>
    <xf numFmtId="0" fontId="37" fillId="37" borderId="21" xfId="87" applyFill="1" applyBorder="1" applyAlignment="1" applyProtection="1">
      <alignment horizontal="left" vertical="top"/>
      <protection hidden="1"/>
    </xf>
    <xf numFmtId="0" fontId="37" fillId="37" borderId="24" xfId="87" applyFill="1" applyBorder="1" applyAlignment="1" applyProtection="1">
      <alignment horizontal="left" vertical="top"/>
      <protection hidden="1"/>
    </xf>
    <xf numFmtId="0" fontId="37" fillId="37" borderId="25" xfId="87" applyFill="1" applyBorder="1" applyAlignment="1" applyProtection="1">
      <alignment horizontal="left" vertical="top"/>
      <protection hidden="1"/>
    </xf>
    <xf numFmtId="1" fontId="37" fillId="37" borderId="20" xfId="87" applyNumberFormat="1" applyFill="1" applyBorder="1" applyAlignment="1" applyProtection="1">
      <alignment vertical="top"/>
      <protection hidden="1"/>
    </xf>
    <xf numFmtId="0" fontId="37" fillId="37" borderId="20" xfId="87" applyFill="1" applyBorder="1" applyAlignment="1" applyProtection="1">
      <alignment horizontal="center" vertical="top"/>
      <protection hidden="1"/>
    </xf>
    <xf numFmtId="0" fontId="37" fillId="37" borderId="31" xfId="87" applyFill="1" applyBorder="1" applyAlignment="1" applyProtection="1">
      <alignment vertical="top"/>
      <protection hidden="1"/>
    </xf>
    <xf numFmtId="0" fontId="37" fillId="37" borderId="30" xfId="87" applyFill="1" applyBorder="1" applyAlignment="1" applyProtection="1">
      <alignment vertical="top"/>
      <protection hidden="1"/>
    </xf>
    <xf numFmtId="0" fontId="37" fillId="37" borderId="20" xfId="87" applyFill="1" applyBorder="1" applyAlignment="1" applyProtection="1">
      <alignment vertical="top"/>
      <protection hidden="1"/>
    </xf>
    <xf numFmtId="183" fontId="2" fillId="37" borderId="24" xfId="87" applyNumberFormat="1" applyFont="1" applyFill="1" applyBorder="1" applyAlignment="1" applyProtection="1">
      <alignment horizontal="left" vertical="center"/>
      <protection hidden="1"/>
    </xf>
    <xf numFmtId="0" fontId="37" fillId="37" borderId="21" xfId="87" applyFont="1" applyFill="1" applyBorder="1" applyAlignment="1" applyProtection="1">
      <alignment vertical="top"/>
      <protection hidden="1"/>
    </xf>
    <xf numFmtId="0" fontId="37" fillId="37" borderId="25" xfId="87" applyFont="1" applyFill="1" applyBorder="1" applyAlignment="1" applyProtection="1">
      <alignment vertical="top"/>
      <protection hidden="1"/>
    </xf>
    <xf numFmtId="1" fontId="37" fillId="37" borderId="15" xfId="87" applyNumberFormat="1" applyFill="1" applyBorder="1" applyAlignment="1" applyProtection="1">
      <alignment vertical="top"/>
      <protection hidden="1"/>
    </xf>
    <xf numFmtId="1" fontId="37" fillId="37" borderId="16" xfId="87" applyNumberFormat="1" applyFill="1" applyBorder="1" applyAlignment="1" applyProtection="1">
      <alignment vertical="top"/>
      <protection hidden="1"/>
    </xf>
    <xf numFmtId="1" fontId="37" fillId="37" borderId="14" xfId="87" applyNumberFormat="1" applyFill="1" applyBorder="1" applyAlignment="1" applyProtection="1">
      <alignment vertical="top"/>
      <protection hidden="1"/>
    </xf>
    <xf numFmtId="1" fontId="37" fillId="37" borderId="17" xfId="87" applyNumberFormat="1" applyFill="1" applyBorder="1" applyAlignment="1" applyProtection="1">
      <alignment vertical="top"/>
      <protection hidden="1"/>
    </xf>
    <xf numFmtId="1" fontId="37" fillId="37" borderId="18" xfId="87" applyNumberFormat="1" applyFill="1" applyBorder="1" applyAlignment="1" applyProtection="1">
      <alignment vertical="top"/>
      <protection hidden="1"/>
    </xf>
    <xf numFmtId="1" fontId="37" fillId="37" borderId="19" xfId="87" applyNumberFormat="1" applyFill="1" applyBorder="1" applyAlignment="1" applyProtection="1">
      <alignment vertical="top"/>
      <protection hidden="1"/>
    </xf>
    <xf numFmtId="0" fontId="37" fillId="37" borderId="20" xfId="87" applyFont="1" applyFill="1" applyBorder="1" applyAlignment="1" applyProtection="1">
      <alignment vertical="top"/>
      <protection hidden="1"/>
    </xf>
    <xf numFmtId="0" fontId="37" fillId="37" borderId="15" xfId="87" applyNumberFormat="1" applyFont="1" applyFill="1" applyBorder="1" applyAlignment="1" applyProtection="1">
      <alignment horizontal="center" vertical="top"/>
      <protection hidden="1"/>
    </xf>
    <xf numFmtId="0" fontId="37" fillId="37" borderId="14" xfId="87" applyNumberFormat="1" applyFont="1" applyFill="1" applyBorder="1" applyAlignment="1" applyProtection="1">
      <alignment horizontal="center" vertical="top"/>
      <protection hidden="1"/>
    </xf>
    <xf numFmtId="0" fontId="37" fillId="37" borderId="18" xfId="87" applyFont="1" applyFill="1" applyBorder="1" applyAlignment="1" applyProtection="1">
      <alignment horizontal="center" vertical="top"/>
      <protection hidden="1"/>
    </xf>
    <xf numFmtId="0" fontId="44" fillId="37" borderId="18" xfId="87" applyFont="1" applyFill="1" applyBorder="1" applyAlignment="1" applyProtection="1">
      <alignment horizontal="center" vertical="top"/>
      <protection hidden="1"/>
    </xf>
    <xf numFmtId="0" fontId="44" fillId="37" borderId="17" xfId="87" applyFont="1" applyFill="1" applyBorder="1" applyAlignment="1" applyProtection="1">
      <alignment horizontal="center" vertical="top"/>
      <protection hidden="1"/>
    </xf>
    <xf numFmtId="0" fontId="37" fillId="37" borderId="15" xfId="87" applyFont="1" applyFill="1" applyBorder="1" applyAlignment="1" applyProtection="1">
      <alignment horizontal="left" vertical="top"/>
      <protection hidden="1"/>
    </xf>
    <xf numFmtId="0" fontId="37" fillId="37" borderId="16" xfId="87" applyFont="1" applyFill="1" applyBorder="1" applyAlignment="1" applyProtection="1">
      <alignment horizontal="left" vertical="top"/>
      <protection hidden="1"/>
    </xf>
    <xf numFmtId="0" fontId="37" fillId="37" borderId="14" xfId="87" applyFont="1" applyFill="1" applyBorder="1" applyAlignment="1" applyProtection="1">
      <alignment horizontal="left" vertical="top"/>
      <protection hidden="1"/>
    </xf>
    <xf numFmtId="0" fontId="37" fillId="37" borderId="28" xfId="87" applyFill="1" applyBorder="1" applyAlignment="1" applyProtection="1">
      <alignment horizontal="right" vertical="top"/>
      <protection hidden="1"/>
    </xf>
    <xf numFmtId="0" fontId="37" fillId="0" borderId="21" xfId="87" applyFont="1" applyFill="1" applyBorder="1" applyAlignment="1" applyProtection="1">
      <alignment vertical="top" wrapText="1"/>
      <protection hidden="1"/>
    </xf>
    <xf numFmtId="0" fontId="37" fillId="0" borderId="24" xfId="87" applyFont="1" applyFill="1" applyBorder="1" applyAlignment="1" applyProtection="1">
      <alignment vertical="top" wrapText="1"/>
      <protection hidden="1"/>
    </xf>
    <xf numFmtId="0" fontId="37" fillId="0" borderId="25" xfId="87" applyFont="1" applyFill="1" applyBorder="1" applyAlignment="1" applyProtection="1">
      <alignment vertical="top" wrapText="1"/>
      <protection hidden="1"/>
    </xf>
    <xf numFmtId="0" fontId="37" fillId="37" borderId="15" xfId="87" applyFont="1" applyFill="1" applyBorder="1" applyAlignment="1" applyProtection="1">
      <alignment horizontal="center" vertical="top"/>
      <protection hidden="1"/>
    </xf>
    <xf numFmtId="0" fontId="37" fillId="37" borderId="14" xfId="87" applyFont="1" applyFill="1" applyBorder="1" applyAlignment="1" applyProtection="1">
      <alignment horizontal="center" vertical="top"/>
      <protection hidden="1"/>
    </xf>
    <xf numFmtId="0" fontId="37" fillId="37" borderId="21" xfId="87" applyFill="1" applyBorder="1" applyAlignment="1" applyProtection="1">
      <alignment horizontal="center" vertical="top"/>
      <protection hidden="1"/>
    </xf>
    <xf numFmtId="0" fontId="37" fillId="37" borderId="24" xfId="87" applyFill="1" applyBorder="1" applyAlignment="1" applyProtection="1">
      <alignment horizontal="center" vertical="top"/>
      <protection hidden="1"/>
    </xf>
    <xf numFmtId="0" fontId="37" fillId="37" borderId="25" xfId="87" applyFill="1" applyBorder="1" applyAlignment="1" applyProtection="1">
      <alignment horizontal="center" vertical="top"/>
      <protection hidden="1"/>
    </xf>
    <xf numFmtId="0" fontId="37" fillId="37" borderId="26" xfId="87" applyFont="1" applyFill="1" applyBorder="1" applyAlignment="1" applyProtection="1">
      <alignment horizontal="left" vertical="top" indent="1"/>
      <protection hidden="1"/>
    </xf>
    <xf numFmtId="0" fontId="37" fillId="37" borderId="26" xfId="87" applyFill="1" applyBorder="1" applyAlignment="1" applyProtection="1">
      <alignment horizontal="left" vertical="top" indent="1"/>
      <protection hidden="1"/>
    </xf>
    <xf numFmtId="0" fontId="37" fillId="37" borderId="26" xfId="87" applyFill="1" applyBorder="1" applyAlignment="1" applyProtection="1">
      <alignment horizontal="center" vertical="top"/>
      <protection hidden="1"/>
    </xf>
    <xf numFmtId="0" fontId="121" fillId="0" borderId="20" xfId="87" applyFont="1" applyFill="1" applyBorder="1" applyAlignment="1" applyProtection="1">
      <alignment vertical="top"/>
      <protection hidden="1"/>
    </xf>
    <xf numFmtId="0" fontId="2" fillId="37" borderId="24" xfId="87" applyFont="1" applyFill="1" applyBorder="1" applyAlignment="1" applyProtection="1">
      <alignment horizontal="left" vertical="center"/>
      <protection hidden="1"/>
    </xf>
    <xf numFmtId="0" fontId="37" fillId="37" borderId="26" xfId="87" applyFont="1" applyFill="1" applyBorder="1" applyAlignment="1" applyProtection="1">
      <alignment horizontal="center" vertical="top"/>
      <protection hidden="1"/>
    </xf>
    <xf numFmtId="0" fontId="121" fillId="0" borderId="17" xfId="87" applyFont="1" applyFill="1" applyBorder="1" applyAlignment="1" applyProtection="1">
      <alignment vertical="top"/>
      <protection hidden="1"/>
    </xf>
    <xf numFmtId="0" fontId="121" fillId="0" borderId="18" xfId="87" applyFont="1" applyFill="1" applyBorder="1" applyAlignment="1" applyProtection="1">
      <alignment vertical="top"/>
      <protection hidden="1"/>
    </xf>
    <xf numFmtId="0" fontId="121" fillId="0" borderId="19" xfId="87" applyFont="1" applyFill="1" applyBorder="1" applyAlignment="1" applyProtection="1">
      <alignment vertical="top"/>
      <protection hidden="1"/>
    </xf>
    <xf numFmtId="0" fontId="37" fillId="37" borderId="0" xfId="87" applyFont="1" applyFill="1" applyAlignment="1" applyProtection="1">
      <alignment vertical="top"/>
      <protection hidden="1"/>
    </xf>
    <xf numFmtId="0" fontId="44" fillId="37" borderId="17" xfId="87" applyNumberFormat="1" applyFont="1" applyFill="1" applyBorder="1" applyAlignment="1" applyProtection="1">
      <alignment horizontal="center" vertical="top"/>
      <protection hidden="1"/>
    </xf>
    <xf numFmtId="0" fontId="44" fillId="37" borderId="19" xfId="87" applyNumberFormat="1" applyFont="1" applyFill="1" applyBorder="1" applyAlignment="1" applyProtection="1">
      <alignment horizontal="center" vertical="top"/>
      <protection hidden="1"/>
    </xf>
    <xf numFmtId="0" fontId="13" fillId="0" borderId="21" xfId="87" applyFont="1" applyFill="1" applyBorder="1" applyAlignment="1" applyProtection="1">
      <alignment vertical="center" shrinkToFit="1"/>
      <protection hidden="1"/>
    </xf>
    <xf numFmtId="0" fontId="13" fillId="0" borderId="24" xfId="87" applyFont="1" applyFill="1" applyBorder="1" applyAlignment="1" applyProtection="1">
      <alignment vertical="center" shrinkToFit="1"/>
      <protection hidden="1"/>
    </xf>
    <xf numFmtId="0" fontId="13" fillId="0" borderId="25" xfId="87" applyFont="1" applyFill="1" applyBorder="1" applyAlignment="1" applyProtection="1">
      <alignment vertical="center" shrinkToFit="1"/>
      <protection hidden="1"/>
    </xf>
    <xf numFmtId="1" fontId="2" fillId="37" borderId="21" xfId="87" applyNumberFormat="1" applyFont="1" applyFill="1" applyBorder="1" applyAlignment="1" applyProtection="1">
      <alignment vertical="top"/>
      <protection hidden="1"/>
    </xf>
    <xf numFmtId="0" fontId="2" fillId="37" borderId="24" xfId="87" applyFont="1" applyFill="1" applyBorder="1" applyAlignment="1" applyProtection="1">
      <alignment vertical="top"/>
      <protection hidden="1"/>
    </xf>
    <xf numFmtId="0" fontId="2" fillId="37" borderId="25" xfId="87" applyFont="1" applyFill="1" applyBorder="1" applyAlignment="1" applyProtection="1">
      <alignment vertical="top"/>
      <protection hidden="1"/>
    </xf>
    <xf numFmtId="14" fontId="37" fillId="37" borderId="0" xfId="87" applyNumberFormat="1" applyFont="1" applyFill="1" applyAlignment="1" applyProtection="1">
      <alignment horizontal="left" vertical="top"/>
      <protection hidden="1"/>
    </xf>
    <xf numFmtId="0" fontId="26" fillId="37" borderId="24" xfId="87" applyNumberFormat="1" applyFont="1" applyFill="1" applyBorder="1" applyAlignment="1" applyProtection="1">
      <alignment vertical="top"/>
      <protection hidden="1"/>
    </xf>
    <xf numFmtId="0" fontId="84" fillId="42" borderId="0" xfId="71" applyFont="1" applyFill="1" applyBorder="1" applyAlignment="1" applyProtection="1">
      <alignment horizontal="center" vertical="top" wrapText="1"/>
      <protection hidden="1"/>
    </xf>
    <xf numFmtId="0" fontId="29" fillId="39" borderId="0" xfId="0" applyFont="1" applyFill="1" applyBorder="1" applyAlignment="1" applyProtection="1">
      <alignment horizontal="center" vertical="center" wrapText="1"/>
      <protection hidden="1"/>
    </xf>
    <xf numFmtId="0" fontId="109" fillId="37" borderId="0" xfId="86" applyFont="1" applyFill="1" applyBorder="1" applyAlignment="1" applyProtection="1">
      <alignment horizontal="center"/>
      <protection hidden="1"/>
    </xf>
    <xf numFmtId="0" fontId="3" fillId="37" borderId="0" xfId="86" applyFont="1" applyFill="1" applyBorder="1" applyAlignment="1" applyProtection="1">
      <alignment horizontal="center"/>
      <protection hidden="1"/>
    </xf>
    <xf numFmtId="0" fontId="3" fillId="37" borderId="0" xfId="86" applyFont="1" applyFill="1" applyBorder="1" applyAlignment="1" applyProtection="1">
      <alignment vertical="center"/>
      <protection hidden="1"/>
    </xf>
    <xf numFmtId="0" fontId="3" fillId="37" borderId="0" xfId="86" applyFont="1" applyFill="1" applyBorder="1" applyAlignment="1" applyProtection="1">
      <alignment horizontal="center" vertical="center"/>
      <protection hidden="1"/>
    </xf>
    <xf numFmtId="0" fontId="3" fillId="37" borderId="0" xfId="86" applyFont="1" applyFill="1" applyAlignment="1" applyProtection="1">
      <alignment horizontal="center" vertical="center"/>
      <protection hidden="1"/>
    </xf>
    <xf numFmtId="0" fontId="9" fillId="37" borderId="0" xfId="86" applyFont="1" applyFill="1" applyBorder="1" applyAlignment="1" applyProtection="1">
      <alignment horizontal="center" vertical="center"/>
      <protection hidden="1"/>
    </xf>
    <xf numFmtId="0" fontId="9" fillId="37" borderId="0" xfId="86" applyFont="1" applyFill="1" applyAlignment="1" applyProtection="1">
      <alignment horizontal="center" vertical="center"/>
      <protection hidden="1"/>
    </xf>
    <xf numFmtId="0" fontId="159" fillId="37" borderId="43" xfId="86" applyFont="1" applyFill="1" applyBorder="1" applyAlignment="1" applyProtection="1">
      <alignment horizontal="center" vertical="top" wrapText="1"/>
      <protection hidden="1"/>
    </xf>
    <xf numFmtId="0" fontId="159" fillId="37" borderId="35" xfId="86" applyFont="1" applyFill="1" applyBorder="1" applyAlignment="1" applyProtection="1">
      <alignment horizontal="center" vertical="top" wrapText="1"/>
      <protection hidden="1"/>
    </xf>
    <xf numFmtId="0" fontId="159" fillId="37" borderId="41" xfId="86" applyFont="1" applyFill="1" applyBorder="1" applyAlignment="1" applyProtection="1">
      <alignment horizontal="center" vertical="top" wrapText="1"/>
      <protection hidden="1"/>
    </xf>
    <xf numFmtId="3" fontId="3" fillId="37" borderId="0" xfId="86" applyNumberFormat="1" applyFont="1" applyFill="1" applyBorder="1" applyAlignment="1" applyProtection="1">
      <alignment horizontal="center" vertical="center"/>
      <protection hidden="1"/>
    </xf>
    <xf numFmtId="0" fontId="159" fillId="37" borderId="43" xfId="86" applyFont="1" applyFill="1" applyBorder="1" applyAlignment="1" applyProtection="1">
      <alignment horizontal="center" wrapText="1"/>
      <protection hidden="1"/>
    </xf>
    <xf numFmtId="0" fontId="3" fillId="37" borderId="35" xfId="86" applyFont="1" applyFill="1" applyBorder="1" applyAlignment="1" applyProtection="1">
      <alignment horizontal="center" wrapText="1"/>
      <protection hidden="1"/>
    </xf>
    <xf numFmtId="0" fontId="159" fillId="37" borderId="7" xfId="86" applyFont="1" applyFill="1" applyBorder="1" applyAlignment="1" applyProtection="1">
      <alignment horizontal="center" wrapText="1"/>
      <protection hidden="1"/>
    </xf>
    <xf numFmtId="0" fontId="3" fillId="37" borderId="7" xfId="86" applyFont="1" applyFill="1" applyBorder="1" applyAlignment="1" applyProtection="1">
      <alignment horizontal="center" wrapText="1"/>
      <protection hidden="1"/>
    </xf>
    <xf numFmtId="0" fontId="159" fillId="37" borderId="43" xfId="86" applyFont="1" applyFill="1" applyBorder="1" applyAlignment="1" applyProtection="1">
      <alignment horizontal="center" vertical="center" wrapText="1"/>
      <protection hidden="1"/>
    </xf>
    <xf numFmtId="0" fontId="159" fillId="37" borderId="35" xfId="86" applyFont="1" applyFill="1" applyBorder="1" applyAlignment="1" applyProtection="1">
      <alignment horizontal="center" vertical="center" wrapText="1"/>
      <protection hidden="1"/>
    </xf>
    <xf numFmtId="1" fontId="13" fillId="37" borderId="43" xfId="86" applyNumberFormat="1" applyFont="1" applyFill="1" applyBorder="1" applyAlignment="1" applyProtection="1">
      <alignment horizontal="right" vertical="center" wrapText="1" indent="1"/>
      <protection locked="0"/>
    </xf>
    <xf numFmtId="1" fontId="13" fillId="37" borderId="35" xfId="86" applyNumberFormat="1" applyFont="1" applyFill="1" applyBorder="1" applyAlignment="1" applyProtection="1">
      <alignment horizontal="right" vertical="center" wrapText="1" indent="1"/>
      <protection locked="0"/>
    </xf>
    <xf numFmtId="1" fontId="13" fillId="37" borderId="41" xfId="86" applyNumberFormat="1" applyFont="1" applyFill="1" applyBorder="1" applyAlignment="1" applyProtection="1">
      <alignment horizontal="right" vertical="center" wrapText="1" indent="1"/>
      <protection locked="0"/>
    </xf>
    <xf numFmtId="0" fontId="159" fillId="37" borderId="43" xfId="86" applyFont="1" applyFill="1" applyBorder="1" applyAlignment="1" applyProtection="1">
      <alignment horizontal="right" vertical="center" wrapText="1" indent="1"/>
      <protection hidden="1"/>
    </xf>
    <xf numFmtId="0" fontId="159" fillId="37" borderId="35" xfId="86" applyFont="1" applyFill="1" applyBorder="1" applyAlignment="1" applyProtection="1">
      <alignment horizontal="right" vertical="center" wrapText="1" indent="1"/>
      <protection hidden="1"/>
    </xf>
    <xf numFmtId="0" fontId="159" fillId="37" borderId="41" xfId="86" applyFont="1" applyFill="1" applyBorder="1" applyAlignment="1" applyProtection="1">
      <alignment horizontal="right" vertical="center" wrapText="1" indent="1"/>
      <protection hidden="1"/>
    </xf>
    <xf numFmtId="0" fontId="2" fillId="37" borderId="43" xfId="86" applyFont="1" applyFill="1" applyBorder="1" applyAlignment="1" applyProtection="1">
      <alignment horizontal="right" vertical="center" wrapText="1" indent="1"/>
      <protection hidden="1"/>
    </xf>
    <xf numFmtId="0" fontId="2" fillId="37" borderId="35" xfId="86" applyFont="1" applyFill="1" applyBorder="1" applyAlignment="1" applyProtection="1">
      <alignment horizontal="right" vertical="center" wrapText="1" indent="1"/>
      <protection hidden="1"/>
    </xf>
    <xf numFmtId="0" fontId="2" fillId="37" borderId="41" xfId="86" applyFont="1" applyFill="1" applyBorder="1" applyAlignment="1" applyProtection="1">
      <alignment horizontal="right" vertical="center" wrapText="1" indent="1"/>
      <protection hidden="1"/>
    </xf>
    <xf numFmtId="0" fontId="168" fillId="37" borderId="0" xfId="86" applyFont="1" applyFill="1" applyBorder="1" applyAlignment="1" applyProtection="1">
      <alignment horizontal="center" shrinkToFit="1"/>
      <protection hidden="1"/>
    </xf>
    <xf numFmtId="0" fontId="168" fillId="37" borderId="0" xfId="86" applyFont="1" applyFill="1" applyAlignment="1" applyProtection="1">
      <alignment horizontal="center" shrinkToFit="1"/>
      <protection hidden="1"/>
    </xf>
    <xf numFmtId="3" fontId="13" fillId="37" borderId="43" xfId="86" applyNumberFormat="1" applyFont="1" applyFill="1" applyBorder="1" applyAlignment="1" applyProtection="1">
      <alignment horizontal="right" vertical="center" wrapText="1" indent="1"/>
      <protection locked="0"/>
    </xf>
    <xf numFmtId="0" fontId="13" fillId="37" borderId="35" xfId="86" applyFont="1" applyFill="1" applyBorder="1" applyAlignment="1" applyProtection="1">
      <alignment horizontal="right" vertical="center" wrapText="1" indent="1"/>
      <protection locked="0"/>
    </xf>
    <xf numFmtId="0" fontId="13" fillId="37" borderId="41" xfId="86" applyFont="1" applyFill="1" applyBorder="1" applyAlignment="1" applyProtection="1">
      <alignment horizontal="right" vertical="center" wrapText="1" indent="1"/>
      <protection locked="0"/>
    </xf>
    <xf numFmtId="0" fontId="16" fillId="42" borderId="0" xfId="71" applyFont="1" applyFill="1" applyAlignment="1" applyProtection="1">
      <alignment horizontal="center" vertical="center"/>
      <protection hidden="1"/>
    </xf>
    <xf numFmtId="0" fontId="16" fillId="46" borderId="0" xfId="89" applyFont="1" applyFill="1" applyBorder="1" applyAlignment="1" applyProtection="1">
      <alignment horizontal="left" vertical="center"/>
      <protection hidden="1"/>
    </xf>
    <xf numFmtId="0" fontId="3" fillId="37" borderId="41" xfId="86" applyFont="1" applyFill="1" applyBorder="1" applyAlignment="1" applyProtection="1">
      <alignment horizontal="center" wrapText="1"/>
      <protection hidden="1"/>
    </xf>
    <xf numFmtId="0" fontId="164" fillId="37" borderId="20" xfId="86" applyFont="1" applyFill="1" applyBorder="1" applyAlignment="1" applyProtection="1">
      <alignment horizontal="center" vertical="center" wrapText="1"/>
      <protection hidden="1"/>
    </xf>
    <xf numFmtId="0" fontId="95" fillId="37" borderId="20" xfId="86" applyFill="1" applyBorder="1" applyAlignment="1" applyProtection="1">
      <alignment horizontal="center" vertical="center" wrapText="1"/>
      <protection hidden="1"/>
    </xf>
    <xf numFmtId="0" fontId="165" fillId="37" borderId="0" xfId="86" applyFont="1" applyFill="1" applyAlignment="1" applyProtection="1">
      <alignment horizontal="left"/>
      <protection locked="0"/>
    </xf>
    <xf numFmtId="14" fontId="165" fillId="37" borderId="0" xfId="86" applyNumberFormat="1" applyFont="1" applyFill="1" applyAlignment="1" applyProtection="1">
      <alignment horizontal="left"/>
      <protection locked="0"/>
    </xf>
    <xf numFmtId="0" fontId="95" fillId="37" borderId="0" xfId="86" applyFill="1" applyProtection="1">
      <protection hidden="1"/>
    </xf>
    <xf numFmtId="0" fontId="164" fillId="37" borderId="0" xfId="86" applyFont="1" applyFill="1" applyBorder="1" applyAlignment="1" applyProtection="1">
      <alignment horizontal="center"/>
      <protection hidden="1"/>
    </xf>
    <xf numFmtId="0" fontId="165" fillId="37" borderId="0" xfId="86" applyFont="1" applyFill="1" applyBorder="1" applyAlignment="1" applyProtection="1">
      <alignment horizontal="left"/>
      <protection locked="0"/>
    </xf>
    <xf numFmtId="0" fontId="0" fillId="37" borderId="0" xfId="0" applyFill="1" applyBorder="1" applyAlignment="1" applyProtection="1">
      <alignment horizontal="right" vertical="center" shrinkToFit="1"/>
      <protection hidden="1"/>
    </xf>
    <xf numFmtId="0" fontId="0" fillId="37" borderId="0" xfId="0" applyFill="1" applyBorder="1" applyAlignment="1" applyProtection="1">
      <alignment vertical="top"/>
      <protection hidden="1"/>
    </xf>
    <xf numFmtId="0" fontId="2" fillId="37" borderId="21" xfId="0" applyFont="1" applyFill="1" applyBorder="1" applyAlignment="1" applyProtection="1">
      <alignment vertical="top"/>
      <protection hidden="1"/>
    </xf>
    <xf numFmtId="0" fontId="2" fillId="37" borderId="24" xfId="0" applyFont="1" applyFill="1" applyBorder="1" applyAlignment="1" applyProtection="1">
      <alignment vertical="top"/>
      <protection hidden="1"/>
    </xf>
    <xf numFmtId="0" fontId="2" fillId="37" borderId="25" xfId="0" applyFont="1" applyFill="1" applyBorder="1" applyAlignment="1" applyProtection="1">
      <alignment vertical="top"/>
      <protection hidden="1"/>
    </xf>
    <xf numFmtId="0" fontId="13" fillId="37" borderId="21" xfId="0" applyFont="1" applyFill="1" applyBorder="1" applyAlignment="1" applyProtection="1">
      <alignment vertical="top"/>
      <protection locked="0"/>
    </xf>
    <xf numFmtId="0" fontId="13" fillId="37" borderId="24" xfId="0" applyFont="1" applyFill="1" applyBorder="1" applyAlignment="1" applyProtection="1">
      <alignment vertical="top"/>
      <protection locked="0"/>
    </xf>
    <xf numFmtId="0" fontId="13" fillId="37" borderId="25" xfId="0" applyFont="1" applyFill="1" applyBorder="1" applyAlignment="1" applyProtection="1">
      <alignment vertical="top"/>
      <protection locked="0"/>
    </xf>
    <xf numFmtId="0" fontId="10" fillId="37" borderId="0" xfId="0" applyFont="1" applyFill="1" applyBorder="1" applyAlignment="1" applyProtection="1">
      <alignment horizontal="right" vertical="center" shrinkToFit="1"/>
      <protection hidden="1"/>
    </xf>
    <xf numFmtId="0" fontId="24" fillId="37" borderId="0" xfId="0" applyFont="1" applyFill="1" applyBorder="1" applyAlignment="1" applyProtection="1">
      <alignment horizontal="left" vertical="center" shrinkToFit="1"/>
      <protection locked="0"/>
    </xf>
    <xf numFmtId="0" fontId="0" fillId="37" borderId="0" xfId="0" applyFill="1" applyBorder="1" applyAlignment="1" applyProtection="1">
      <alignment horizontal="right" vertical="center" wrapText="1" shrinkToFit="1"/>
      <protection hidden="1"/>
    </xf>
    <xf numFmtId="0" fontId="1" fillId="37" borderId="0" xfId="0" applyFont="1" applyFill="1" applyBorder="1" applyAlignment="1" applyProtection="1">
      <alignment vertical="top"/>
      <protection hidden="1"/>
    </xf>
    <xf numFmtId="0" fontId="25" fillId="37" borderId="0" xfId="0" applyFont="1" applyFill="1" applyBorder="1" applyAlignment="1" applyProtection="1">
      <alignment vertical="top"/>
      <protection hidden="1"/>
    </xf>
    <xf numFmtId="0" fontId="2" fillId="37" borderId="21" xfId="0" applyFont="1" applyFill="1" applyBorder="1" applyAlignment="1" applyProtection="1">
      <alignment horizontal="center" vertical="center"/>
      <protection hidden="1"/>
    </xf>
    <xf numFmtId="0" fontId="2" fillId="37" borderId="25" xfId="0" applyFont="1" applyFill="1" applyBorder="1" applyAlignment="1" applyProtection="1">
      <alignment horizontal="center" vertical="center"/>
      <protection hidden="1"/>
    </xf>
    <xf numFmtId="0" fontId="0" fillId="37" borderId="21" xfId="0" applyFill="1" applyBorder="1" applyAlignment="1" applyProtection="1">
      <alignment vertical="top"/>
      <protection hidden="1"/>
    </xf>
    <xf numFmtId="0" fontId="0" fillId="37" borderId="24" xfId="0" applyFill="1" applyBorder="1" applyAlignment="1" applyProtection="1">
      <alignment vertical="top"/>
      <protection hidden="1"/>
    </xf>
    <xf numFmtId="0" fontId="0" fillId="37" borderId="25" xfId="0" applyFill="1" applyBorder="1" applyAlignment="1" applyProtection="1">
      <alignment vertical="top"/>
      <protection hidden="1"/>
    </xf>
    <xf numFmtId="0" fontId="2" fillId="37" borderId="21" xfId="0" applyFont="1" applyFill="1" applyBorder="1" applyAlignment="1" applyProtection="1">
      <alignment vertical="top"/>
      <protection locked="0"/>
    </xf>
    <xf numFmtId="0" fontId="2" fillId="37" borderId="24" xfId="0" applyFont="1" applyFill="1" applyBorder="1" applyAlignment="1" applyProtection="1">
      <alignment vertical="top"/>
      <protection locked="0"/>
    </xf>
    <xf numFmtId="0" fontId="2" fillId="37" borderId="25" xfId="0" applyFont="1" applyFill="1" applyBorder="1" applyAlignment="1" applyProtection="1">
      <alignment vertical="top"/>
      <protection locked="0"/>
    </xf>
    <xf numFmtId="14" fontId="0" fillId="37" borderId="21" xfId="0" applyNumberFormat="1" applyFill="1" applyBorder="1" applyAlignment="1" applyProtection="1">
      <alignment horizontal="center" vertical="top"/>
      <protection hidden="1"/>
    </xf>
    <xf numFmtId="14" fontId="0" fillId="37" borderId="24" xfId="0" applyNumberFormat="1" applyFill="1" applyBorder="1" applyAlignment="1" applyProtection="1">
      <alignment horizontal="center" vertical="top"/>
      <protection hidden="1"/>
    </xf>
    <xf numFmtId="14" fontId="0" fillId="37" borderId="25" xfId="0" applyNumberFormat="1" applyFill="1" applyBorder="1" applyAlignment="1" applyProtection="1">
      <alignment horizontal="center" vertical="top"/>
      <protection hidden="1"/>
    </xf>
    <xf numFmtId="0" fontId="2" fillId="37" borderId="21" xfId="0" applyFont="1" applyFill="1" applyBorder="1" applyAlignment="1" applyProtection="1">
      <alignment vertical="center"/>
      <protection hidden="1"/>
    </xf>
    <xf numFmtId="0" fontId="2" fillId="37" borderId="24" xfId="0" applyFont="1" applyFill="1" applyBorder="1" applyAlignment="1" applyProtection="1">
      <alignment vertical="center"/>
      <protection hidden="1"/>
    </xf>
    <xf numFmtId="0" fontId="2" fillId="37" borderId="25" xfId="0" applyFont="1" applyFill="1" applyBorder="1" applyAlignment="1" applyProtection="1">
      <alignment vertical="center"/>
      <protection hidden="1"/>
    </xf>
    <xf numFmtId="0" fontId="24" fillId="37" borderId="21" xfId="0" applyFont="1" applyFill="1" applyBorder="1" applyAlignment="1" applyProtection="1">
      <alignment horizontal="center" vertical="top" wrapText="1"/>
      <protection hidden="1"/>
    </xf>
    <xf numFmtId="0" fontId="24" fillId="37" borderId="24" xfId="0" applyFont="1" applyFill="1" applyBorder="1" applyAlignment="1" applyProtection="1">
      <alignment horizontal="center" vertical="top" wrapText="1"/>
      <protection hidden="1"/>
    </xf>
    <xf numFmtId="0" fontId="24" fillId="37" borderId="25" xfId="0" applyFont="1" applyFill="1" applyBorder="1" applyAlignment="1" applyProtection="1">
      <alignment horizontal="center" vertical="top" wrapText="1"/>
      <protection hidden="1"/>
    </xf>
    <xf numFmtId="0" fontId="24" fillId="37" borderId="21" xfId="0" applyFont="1" applyFill="1" applyBorder="1" applyAlignment="1" applyProtection="1">
      <alignment horizontal="center" vertical="top" wrapText="1"/>
      <protection locked="0"/>
    </xf>
    <xf numFmtId="0" fontId="24" fillId="37" borderId="24" xfId="0" applyFont="1" applyFill="1" applyBorder="1" applyAlignment="1" applyProtection="1">
      <alignment horizontal="center" vertical="top" wrapText="1"/>
      <protection locked="0"/>
    </xf>
    <xf numFmtId="0" fontId="24" fillId="37" borderId="25" xfId="0" applyFont="1" applyFill="1" applyBorder="1" applyAlignment="1" applyProtection="1">
      <alignment horizontal="center" vertical="top" wrapText="1"/>
      <protection locked="0"/>
    </xf>
    <xf numFmtId="0" fontId="2" fillId="37" borderId="0" xfId="0" applyFont="1" applyFill="1" applyBorder="1" applyAlignment="1" applyProtection="1">
      <alignment horizontal="center" vertical="top"/>
      <protection hidden="1"/>
    </xf>
    <xf numFmtId="183" fontId="2" fillId="37" borderId="16" xfId="0" applyNumberFormat="1" applyFont="1" applyFill="1" applyBorder="1" applyAlignment="1" applyProtection="1">
      <alignment horizontal="left" vertical="center" shrinkToFit="1"/>
      <protection hidden="1"/>
    </xf>
    <xf numFmtId="183" fontId="2" fillId="37" borderId="0" xfId="0" applyNumberFormat="1" applyFont="1" applyFill="1" applyBorder="1" applyAlignment="1" applyProtection="1">
      <alignment horizontal="left" vertical="center" shrinkToFit="1"/>
      <protection hidden="1"/>
    </xf>
    <xf numFmtId="183" fontId="2" fillId="37" borderId="18" xfId="0" applyNumberFormat="1" applyFont="1" applyFill="1" applyBorder="1" applyAlignment="1" applyProtection="1">
      <alignment horizontal="left" vertical="center" shrinkToFit="1"/>
      <protection hidden="1"/>
    </xf>
    <xf numFmtId="0" fontId="2" fillId="37" borderId="21" xfId="0" applyFont="1" applyFill="1" applyBorder="1" applyAlignment="1" applyProtection="1">
      <alignment horizontal="center" vertical="top" wrapText="1"/>
      <protection hidden="1"/>
    </xf>
    <xf numFmtId="0" fontId="2" fillId="37" borderId="24" xfId="0" applyFont="1" applyFill="1" applyBorder="1" applyAlignment="1" applyProtection="1">
      <alignment horizontal="center" vertical="top" wrapText="1"/>
      <protection hidden="1"/>
    </xf>
    <xf numFmtId="0" fontId="2" fillId="37" borderId="25" xfId="0" applyFont="1" applyFill="1" applyBorder="1" applyAlignment="1" applyProtection="1">
      <alignment horizontal="center" vertical="top" wrapText="1"/>
      <protection hidden="1"/>
    </xf>
    <xf numFmtId="183" fontId="2" fillId="37" borderId="16" xfId="0" applyNumberFormat="1" applyFont="1" applyFill="1" applyBorder="1" applyAlignment="1" applyProtection="1">
      <alignment horizontal="right" vertical="center"/>
      <protection hidden="1"/>
    </xf>
    <xf numFmtId="183" fontId="2" fillId="37" borderId="0" xfId="0" applyNumberFormat="1" applyFont="1" applyFill="1" applyBorder="1" applyAlignment="1" applyProtection="1">
      <alignment horizontal="right" vertical="center"/>
      <protection hidden="1"/>
    </xf>
    <xf numFmtId="183" fontId="2" fillId="37" borderId="18" xfId="0" applyNumberFormat="1" applyFont="1" applyFill="1" applyBorder="1" applyAlignment="1" applyProtection="1">
      <alignment horizontal="right" vertical="center"/>
      <protection hidden="1"/>
    </xf>
    <xf numFmtId="0" fontId="0" fillId="37" borderId="21" xfId="0" applyFill="1" applyBorder="1" applyAlignment="1" applyProtection="1">
      <alignment horizontal="center" vertical="top"/>
      <protection hidden="1"/>
    </xf>
    <xf numFmtId="0" fontId="0" fillId="37" borderId="24" xfId="0" applyFill="1" applyBorder="1" applyAlignment="1" applyProtection="1">
      <alignment horizontal="center" vertical="top"/>
      <protection hidden="1"/>
    </xf>
    <xf numFmtId="0" fontId="0" fillId="37" borderId="25" xfId="0" applyFill="1" applyBorder="1" applyAlignment="1" applyProtection="1">
      <alignment horizontal="center" vertical="top"/>
      <protection hidden="1"/>
    </xf>
    <xf numFmtId="0" fontId="0" fillId="37" borderId="15" xfId="0" applyFill="1" applyBorder="1" applyAlignment="1" applyProtection="1">
      <alignment horizontal="center" vertical="top"/>
      <protection hidden="1"/>
    </xf>
    <xf numFmtId="0" fontId="0" fillId="37" borderId="16" xfId="0" applyFill="1" applyBorder="1" applyAlignment="1" applyProtection="1">
      <alignment horizontal="center" vertical="top"/>
      <protection hidden="1"/>
    </xf>
    <xf numFmtId="0" fontId="0" fillId="37" borderId="14" xfId="0" applyFill="1" applyBorder="1" applyAlignment="1" applyProtection="1">
      <alignment horizontal="center" vertical="top"/>
      <protection hidden="1"/>
    </xf>
    <xf numFmtId="0" fontId="0" fillId="37" borderId="31" xfId="0" applyFill="1" applyBorder="1" applyAlignment="1" applyProtection="1">
      <alignment horizontal="center" vertical="top"/>
      <protection hidden="1"/>
    </xf>
    <xf numFmtId="0" fontId="0" fillId="37" borderId="0" xfId="0" applyFill="1" applyBorder="1" applyAlignment="1" applyProtection="1">
      <alignment horizontal="center" vertical="top"/>
      <protection hidden="1"/>
    </xf>
    <xf numFmtId="0" fontId="0" fillId="37" borderId="30" xfId="0" applyFill="1" applyBorder="1" applyAlignment="1" applyProtection="1">
      <alignment horizontal="center" vertical="top"/>
      <protection hidden="1"/>
    </xf>
    <xf numFmtId="0" fontId="0" fillId="37" borderId="17" xfId="0" applyFill="1" applyBorder="1" applyAlignment="1" applyProtection="1">
      <alignment horizontal="center" vertical="top"/>
      <protection hidden="1"/>
    </xf>
    <xf numFmtId="0" fontId="0" fillId="37" borderId="18" xfId="0" applyFill="1" applyBorder="1" applyAlignment="1" applyProtection="1">
      <alignment horizontal="center" vertical="top"/>
      <protection hidden="1"/>
    </xf>
    <xf numFmtId="0" fontId="0" fillId="37" borderId="19" xfId="0" applyFill="1" applyBorder="1" applyAlignment="1" applyProtection="1">
      <alignment horizontal="center" vertical="top"/>
      <protection hidden="1"/>
    </xf>
    <xf numFmtId="0" fontId="0" fillId="37" borderId="16" xfId="0" applyFill="1" applyBorder="1" applyAlignment="1" applyProtection="1">
      <alignment horizontal="left" vertical="top" wrapText="1"/>
      <protection hidden="1"/>
    </xf>
    <xf numFmtId="0" fontId="0" fillId="37" borderId="14" xfId="0" applyFill="1" applyBorder="1" applyAlignment="1" applyProtection="1">
      <alignment horizontal="left" vertical="top" wrapText="1"/>
      <protection hidden="1"/>
    </xf>
    <xf numFmtId="0" fontId="0" fillId="37" borderId="0" xfId="0" applyFill="1" applyBorder="1" applyAlignment="1" applyProtection="1">
      <alignment horizontal="left" vertical="top" wrapText="1"/>
      <protection hidden="1"/>
    </xf>
    <xf numFmtId="0" fontId="0" fillId="37" borderId="30" xfId="0" applyFill="1" applyBorder="1" applyAlignment="1" applyProtection="1">
      <alignment horizontal="left" vertical="top" wrapText="1"/>
      <protection hidden="1"/>
    </xf>
    <xf numFmtId="0" fontId="2" fillId="37" borderId="16" xfId="0" applyFont="1" applyFill="1" applyBorder="1" applyAlignment="1" applyProtection="1">
      <alignment horizontal="center" vertical="center"/>
      <protection hidden="1"/>
    </xf>
    <xf numFmtId="0" fontId="2" fillId="37" borderId="0" xfId="0" applyFont="1" applyFill="1" applyBorder="1" applyAlignment="1" applyProtection="1">
      <alignment horizontal="center" vertical="center"/>
      <protection hidden="1"/>
    </xf>
    <xf numFmtId="0" fontId="2" fillId="37" borderId="18" xfId="0" applyFont="1" applyFill="1" applyBorder="1" applyAlignment="1" applyProtection="1">
      <alignment horizontal="center" vertical="center"/>
      <protection hidden="1"/>
    </xf>
    <xf numFmtId="0" fontId="3" fillId="37" borderId="18" xfId="0" applyFont="1" applyFill="1" applyBorder="1" applyAlignment="1" applyProtection="1">
      <alignment horizontal="center" vertical="top"/>
      <protection hidden="1"/>
    </xf>
    <xf numFmtId="0" fontId="0" fillId="37" borderId="16" xfId="0" applyFill="1" applyBorder="1" applyAlignment="1" applyProtection="1">
      <alignment horizontal="center" vertical="center"/>
      <protection hidden="1"/>
    </xf>
    <xf numFmtId="0" fontId="0" fillId="37" borderId="18" xfId="0" applyFill="1" applyBorder="1" applyAlignment="1" applyProtection="1">
      <alignment vertical="center"/>
      <protection hidden="1"/>
    </xf>
    <xf numFmtId="0" fontId="29" fillId="39" borderId="0" xfId="0" applyFont="1" applyFill="1" applyBorder="1" applyAlignment="1" applyProtection="1">
      <alignment horizontal="center" vertical="center"/>
      <protection hidden="1"/>
    </xf>
    <xf numFmtId="0" fontId="20" fillId="42" borderId="0" xfId="71" applyFont="1" applyFill="1" applyAlignment="1" applyProtection="1">
      <alignment horizontal="center" vertical="center"/>
      <protection hidden="1"/>
    </xf>
    <xf numFmtId="0" fontId="24" fillId="37" borderId="16" xfId="0" applyFont="1" applyFill="1" applyBorder="1" applyAlignment="1" applyProtection="1">
      <alignment horizontal="center" vertical="center" shrinkToFit="1"/>
      <protection locked="0"/>
    </xf>
    <xf numFmtId="0" fontId="24" fillId="37" borderId="18" xfId="0" applyFont="1" applyFill="1" applyBorder="1" applyAlignment="1" applyProtection="1">
      <alignment horizontal="center" vertical="center" shrinkToFit="1"/>
      <protection locked="0"/>
    </xf>
    <xf numFmtId="0" fontId="2" fillId="37" borderId="21" xfId="0" applyFont="1" applyFill="1" applyBorder="1" applyAlignment="1" applyProtection="1">
      <alignment horizontal="right" vertical="top"/>
      <protection hidden="1"/>
    </xf>
    <xf numFmtId="0" fontId="2" fillId="37" borderId="24" xfId="0" applyFont="1" applyFill="1" applyBorder="1" applyAlignment="1" applyProtection="1">
      <alignment horizontal="right" vertical="top"/>
      <protection hidden="1"/>
    </xf>
    <xf numFmtId="0" fontId="2" fillId="37" borderId="25" xfId="0" applyFont="1" applyFill="1" applyBorder="1" applyAlignment="1" applyProtection="1">
      <alignment horizontal="right" vertical="top"/>
      <protection hidden="1"/>
    </xf>
    <xf numFmtId="0" fontId="2" fillId="37" borderId="21" xfId="0" applyFont="1" applyFill="1" applyBorder="1" applyAlignment="1" applyProtection="1">
      <alignment vertical="center" shrinkToFit="1"/>
      <protection hidden="1"/>
    </xf>
    <xf numFmtId="0" fontId="2" fillId="37" borderId="24" xfId="0" applyFont="1" applyFill="1" applyBorder="1" applyAlignment="1" applyProtection="1">
      <alignment vertical="center" shrinkToFit="1"/>
      <protection hidden="1"/>
    </xf>
    <xf numFmtId="0" fontId="2" fillId="37" borderId="25" xfId="0" applyFont="1" applyFill="1" applyBorder="1" applyAlignment="1" applyProtection="1">
      <alignment vertical="center" shrinkToFit="1"/>
      <protection hidden="1"/>
    </xf>
    <xf numFmtId="0" fontId="46" fillId="37" borderId="24" xfId="0" applyFont="1" applyFill="1" applyBorder="1" applyAlignment="1" applyProtection="1">
      <alignment vertical="center"/>
      <protection hidden="1"/>
    </xf>
    <xf numFmtId="0" fontId="22" fillId="37" borderId="0" xfId="0" applyFont="1" applyFill="1" applyBorder="1" applyAlignment="1" applyProtection="1">
      <alignment vertical="center"/>
      <protection hidden="1"/>
    </xf>
    <xf numFmtId="0" fontId="13" fillId="37" borderId="21" xfId="0" applyFont="1" applyFill="1" applyBorder="1" applyAlignment="1" applyProtection="1">
      <alignment vertical="center" shrinkToFit="1"/>
      <protection locked="0"/>
    </xf>
    <xf numFmtId="0" fontId="13" fillId="37" borderId="24" xfId="0" applyFont="1" applyFill="1" applyBorder="1" applyAlignment="1" applyProtection="1">
      <alignment vertical="center" shrinkToFit="1"/>
      <protection locked="0"/>
    </xf>
    <xf numFmtId="0" fontId="13" fillId="37" borderId="25" xfId="0" applyFont="1" applyFill="1" applyBorder="1" applyAlignment="1" applyProtection="1">
      <alignment vertical="center" shrinkToFit="1"/>
      <protection locked="0"/>
    </xf>
    <xf numFmtId="0" fontId="28" fillId="37" borderId="21" xfId="0" applyFont="1" applyFill="1" applyBorder="1" applyAlignment="1" applyProtection="1">
      <alignment horizontal="center" vertical="center"/>
      <protection hidden="1"/>
    </xf>
    <xf numFmtId="0" fontId="28" fillId="37" borderId="25" xfId="0" applyFont="1" applyFill="1" applyBorder="1" applyAlignment="1" applyProtection="1">
      <alignment horizontal="center" vertical="center"/>
      <protection hidden="1"/>
    </xf>
    <xf numFmtId="0" fontId="25" fillId="37" borderId="21" xfId="0" applyFont="1" applyFill="1" applyBorder="1" applyAlignment="1" applyProtection="1">
      <alignment vertical="top"/>
      <protection hidden="1"/>
    </xf>
    <xf numFmtId="0" fontId="25" fillId="37" borderId="24" xfId="0" applyFont="1" applyFill="1" applyBorder="1" applyAlignment="1" applyProtection="1">
      <alignment vertical="top"/>
      <protection hidden="1"/>
    </xf>
    <xf numFmtId="0" fontId="25" fillId="37" borderId="25" xfId="0" applyFont="1" applyFill="1" applyBorder="1" applyAlignment="1" applyProtection="1">
      <alignment vertical="top"/>
      <protection hidden="1"/>
    </xf>
    <xf numFmtId="0" fontId="1" fillId="37" borderId="21" xfId="0" applyFont="1" applyFill="1" applyBorder="1" applyAlignment="1" applyProtection="1">
      <alignment vertical="top"/>
      <protection hidden="1"/>
    </xf>
    <xf numFmtId="0" fontId="1" fillId="37" borderId="24" xfId="0" applyFont="1" applyFill="1" applyBorder="1" applyAlignment="1" applyProtection="1">
      <alignment vertical="top"/>
      <protection hidden="1"/>
    </xf>
    <xf numFmtId="0" fontId="1" fillId="37" borderId="25" xfId="0" applyFont="1" applyFill="1" applyBorder="1" applyAlignment="1" applyProtection="1">
      <alignment vertical="top"/>
      <protection hidden="1"/>
    </xf>
    <xf numFmtId="0" fontId="22" fillId="37" borderId="20" xfId="0" applyNumberFormat="1" applyFont="1" applyFill="1" applyBorder="1" applyAlignment="1" applyProtection="1">
      <alignment horizontal="center" vertical="top"/>
      <protection hidden="1"/>
    </xf>
    <xf numFmtId="1" fontId="28" fillId="37" borderId="21" xfId="0" applyNumberFormat="1" applyFont="1" applyFill="1" applyBorder="1" applyAlignment="1" applyProtection="1">
      <alignment vertical="center"/>
      <protection hidden="1"/>
    </xf>
    <xf numFmtId="0" fontId="28" fillId="37" borderId="24" xfId="0" applyFont="1" applyFill="1" applyBorder="1" applyAlignment="1" applyProtection="1">
      <alignment vertical="center"/>
      <protection hidden="1"/>
    </xf>
    <xf numFmtId="0" fontId="28" fillId="37" borderId="25" xfId="0" applyFont="1" applyFill="1" applyBorder="1" applyAlignment="1" applyProtection="1">
      <alignment vertical="center"/>
      <protection hidden="1"/>
    </xf>
    <xf numFmtId="1" fontId="144" fillId="37" borderId="18" xfId="0" applyNumberFormat="1" applyFont="1" applyFill="1" applyBorder="1" applyAlignment="1" applyProtection="1">
      <alignment horizontal="center" vertical="center"/>
      <protection hidden="1"/>
    </xf>
    <xf numFmtId="0" fontId="144" fillId="37" borderId="18" xfId="0" applyFont="1" applyFill="1" applyBorder="1" applyAlignment="1" applyProtection="1">
      <alignment horizontal="center" vertical="center"/>
      <protection hidden="1"/>
    </xf>
    <xf numFmtId="0" fontId="28" fillId="37" borderId="0" xfId="0" applyFont="1" applyFill="1" applyBorder="1" applyAlignment="1" applyProtection="1">
      <alignment horizontal="center" vertical="center"/>
      <protection hidden="1"/>
    </xf>
    <xf numFmtId="0" fontId="2" fillId="37" borderId="21" xfId="0" applyFont="1" applyFill="1" applyBorder="1" applyAlignment="1" applyProtection="1">
      <alignment horizontal="right" vertical="center" wrapText="1"/>
      <protection hidden="1"/>
    </xf>
    <xf numFmtId="0" fontId="2" fillId="37" borderId="24" xfId="0" applyFont="1" applyFill="1" applyBorder="1" applyAlignment="1" applyProtection="1">
      <alignment horizontal="right" vertical="center" wrapText="1"/>
      <protection hidden="1"/>
    </xf>
    <xf numFmtId="0" fontId="2" fillId="37" borderId="25" xfId="0" applyFont="1" applyFill="1" applyBorder="1" applyAlignment="1" applyProtection="1">
      <alignment horizontal="right" vertical="center" wrapText="1"/>
      <protection hidden="1"/>
    </xf>
    <xf numFmtId="0" fontId="85" fillId="37" borderId="0" xfId="0" applyFont="1" applyFill="1" applyBorder="1" applyAlignment="1" applyProtection="1">
      <alignment vertical="top"/>
      <protection hidden="1"/>
    </xf>
    <xf numFmtId="0" fontId="16" fillId="37" borderId="21" xfId="0" applyFont="1" applyFill="1" applyBorder="1" applyAlignment="1" applyProtection="1">
      <alignment vertical="center"/>
      <protection hidden="1"/>
    </xf>
    <xf numFmtId="0" fontId="16" fillId="37" borderId="24" xfId="0" applyFont="1" applyFill="1" applyBorder="1" applyAlignment="1" applyProtection="1">
      <alignment vertical="center"/>
      <protection hidden="1"/>
    </xf>
    <xf numFmtId="0" fontId="16" fillId="37" borderId="25" xfId="0" applyFont="1" applyFill="1" applyBorder="1" applyAlignment="1" applyProtection="1">
      <alignment vertical="center"/>
      <protection hidden="1"/>
    </xf>
    <xf numFmtId="0" fontId="148" fillId="37" borderId="0" xfId="0" applyFont="1" applyFill="1" applyBorder="1" applyAlignment="1" applyProtection="1">
      <alignment vertical="top"/>
      <protection hidden="1"/>
    </xf>
    <xf numFmtId="0" fontId="50" fillId="42" borderId="0" xfId="71" applyFont="1" applyFill="1" applyBorder="1" applyAlignment="1" applyProtection="1">
      <alignment horizontal="center" vertical="center"/>
      <protection hidden="1"/>
    </xf>
    <xf numFmtId="0" fontId="50" fillId="39" borderId="0" xfId="0" applyFont="1" applyFill="1" applyBorder="1" applyAlignment="1" applyProtection="1">
      <alignment horizontal="center" vertical="center"/>
      <protection hidden="1"/>
    </xf>
    <xf numFmtId="0" fontId="50" fillId="39" borderId="32" xfId="0" applyFont="1" applyFill="1" applyBorder="1" applyAlignment="1" applyProtection="1">
      <alignment horizontal="center" vertical="center"/>
      <protection hidden="1"/>
    </xf>
    <xf numFmtId="0" fontId="2" fillId="37" borderId="0" xfId="0" applyFont="1" applyFill="1" applyBorder="1" applyAlignment="1" applyProtection="1">
      <alignment horizontal="center" vertical="top" wrapText="1"/>
      <protection hidden="1"/>
    </xf>
    <xf numFmtId="0" fontId="16" fillId="37" borderId="0" xfId="0" applyFont="1" applyFill="1" applyBorder="1" applyAlignment="1" applyProtection="1">
      <alignment horizontal="center" vertical="top" wrapText="1"/>
      <protection hidden="1"/>
    </xf>
    <xf numFmtId="0" fontId="28" fillId="37" borderId="0" xfId="0" applyFont="1" applyFill="1" applyBorder="1" applyAlignment="1" applyProtection="1">
      <alignment vertical="center"/>
      <protection hidden="1"/>
    </xf>
    <xf numFmtId="1" fontId="144" fillId="37" borderId="16" xfId="0" applyNumberFormat="1" applyFont="1" applyFill="1" applyBorder="1" applyAlignment="1" applyProtection="1">
      <alignment vertical="center"/>
      <protection hidden="1"/>
    </xf>
    <xf numFmtId="0" fontId="144" fillId="37" borderId="16" xfId="0" applyFont="1" applyFill="1" applyBorder="1" applyAlignment="1" applyProtection="1">
      <alignment vertical="center"/>
      <protection hidden="1"/>
    </xf>
    <xf numFmtId="0" fontId="22" fillId="37" borderId="20" xfId="0" applyFont="1" applyFill="1" applyBorder="1" applyAlignment="1" applyProtection="1">
      <alignment horizontal="center" vertical="top" wrapText="1"/>
      <protection hidden="1"/>
    </xf>
    <xf numFmtId="0" fontId="25" fillId="37" borderId="20" xfId="0" applyFont="1" applyFill="1" applyBorder="1" applyAlignment="1" applyProtection="1">
      <alignment horizontal="center" vertical="top" wrapText="1"/>
      <protection hidden="1"/>
    </xf>
    <xf numFmtId="1" fontId="67" fillId="37" borderId="21" xfId="0" applyNumberFormat="1" applyFont="1" applyFill="1" applyBorder="1" applyAlignment="1" applyProtection="1">
      <alignment vertical="center"/>
      <protection locked="0"/>
    </xf>
    <xf numFmtId="0" fontId="67" fillId="37" borderId="24" xfId="0" applyFont="1" applyFill="1" applyBorder="1" applyAlignment="1" applyProtection="1">
      <alignment vertical="center"/>
      <protection locked="0"/>
    </xf>
    <xf numFmtId="0" fontId="67" fillId="37" borderId="25" xfId="0" applyFont="1" applyFill="1" applyBorder="1" applyAlignment="1" applyProtection="1">
      <alignment vertical="center"/>
      <protection locked="0"/>
    </xf>
    <xf numFmtId="178" fontId="22" fillId="37" borderId="20" xfId="0" applyNumberFormat="1" applyFont="1" applyFill="1" applyBorder="1" applyAlignment="1" applyProtection="1">
      <alignment horizontal="center" vertical="top"/>
      <protection hidden="1"/>
    </xf>
    <xf numFmtId="1" fontId="2" fillId="37" borderId="20" xfId="0" applyNumberFormat="1" applyFont="1" applyFill="1" applyBorder="1" applyAlignment="1" applyProtection="1">
      <alignment horizontal="right" vertical="center"/>
      <protection hidden="1"/>
    </xf>
    <xf numFmtId="0" fontId="25" fillId="37" borderId="20" xfId="0" applyNumberFormat="1" applyFont="1" applyFill="1" applyBorder="1" applyAlignment="1" applyProtection="1">
      <alignment horizontal="center"/>
      <protection hidden="1"/>
    </xf>
    <xf numFmtId="0" fontId="49" fillId="37" borderId="0" xfId="0" applyFont="1" applyFill="1" applyBorder="1" applyAlignment="1" applyProtection="1">
      <alignment horizontal="center" vertical="top" shrinkToFit="1"/>
      <protection hidden="1"/>
    </xf>
    <xf numFmtId="0" fontId="21" fillId="37" borderId="0" xfId="0" applyFont="1" applyFill="1" applyBorder="1" applyAlignment="1" applyProtection="1">
      <alignment vertical="top"/>
      <protection hidden="1"/>
    </xf>
    <xf numFmtId="0" fontId="25" fillId="37" borderId="0" xfId="0" applyFont="1" applyFill="1" applyBorder="1" applyAlignment="1" applyProtection="1">
      <alignment vertical="top" shrinkToFit="1"/>
      <protection hidden="1"/>
    </xf>
    <xf numFmtId="49" fontId="32" fillId="37" borderId="0" xfId="0" applyNumberFormat="1" applyFont="1" applyFill="1" applyBorder="1" applyAlignment="1" applyProtection="1">
      <alignment horizontal="left" vertical="top"/>
      <protection locked="0"/>
    </xf>
    <xf numFmtId="14" fontId="22" fillId="37" borderId="0" xfId="0" applyNumberFormat="1" applyFont="1" applyFill="1" applyBorder="1" applyAlignment="1" applyProtection="1">
      <alignment horizontal="center" vertical="top"/>
      <protection hidden="1"/>
    </xf>
    <xf numFmtId="0" fontId="22" fillId="37" borderId="0" xfId="0" applyFont="1" applyFill="1" applyBorder="1" applyAlignment="1" applyProtection="1">
      <alignment horizontal="center" vertical="top"/>
      <protection hidden="1"/>
    </xf>
    <xf numFmtId="14" fontId="31" fillId="37" borderId="0" xfId="0" applyNumberFormat="1" applyFont="1" applyFill="1" applyBorder="1" applyAlignment="1" applyProtection="1">
      <alignment horizontal="center" vertical="top"/>
      <protection locked="0"/>
    </xf>
    <xf numFmtId="0" fontId="31" fillId="37" borderId="0" xfId="0" applyFont="1" applyFill="1" applyBorder="1" applyAlignment="1" applyProtection="1">
      <alignment horizontal="center" vertical="top"/>
      <protection locked="0"/>
    </xf>
    <xf numFmtId="0" fontId="10" fillId="37" borderId="0" xfId="85" applyFont="1" applyFill="1" applyBorder="1" applyAlignment="1" applyProtection="1">
      <alignment horizontal="center" vertical="center"/>
      <protection hidden="1"/>
    </xf>
    <xf numFmtId="0" fontId="49" fillId="37" borderId="34" xfId="85" applyFont="1" applyFill="1" applyBorder="1" applyAlignment="1" applyProtection="1">
      <alignment horizontal="center" vertical="center" wrapText="1"/>
      <protection hidden="1"/>
    </xf>
    <xf numFmtId="0" fontId="49" fillId="37" borderId="1" xfId="85" applyFont="1" applyFill="1" applyBorder="1" applyAlignment="1" applyProtection="1">
      <alignment horizontal="center" vertical="center" wrapText="1"/>
      <protection hidden="1"/>
    </xf>
    <xf numFmtId="0" fontId="49" fillId="37" borderId="22" xfId="85" applyFont="1" applyFill="1" applyBorder="1" applyAlignment="1" applyProtection="1">
      <alignment horizontal="center" vertical="center" wrapText="1"/>
      <protection hidden="1"/>
    </xf>
    <xf numFmtId="0" fontId="49" fillId="37" borderId="29" xfId="85" applyFont="1" applyFill="1" applyBorder="1" applyAlignment="1" applyProtection="1">
      <alignment horizontal="center" vertical="center" wrapText="1"/>
      <protection hidden="1"/>
    </xf>
    <xf numFmtId="0" fontId="49" fillId="37" borderId="0" xfId="85" applyFont="1" applyFill="1" applyBorder="1" applyAlignment="1" applyProtection="1">
      <alignment horizontal="center" vertical="center" wrapText="1"/>
      <protection hidden="1"/>
    </xf>
    <xf numFmtId="0" fontId="49" fillId="37" borderId="23" xfId="85" applyFont="1" applyFill="1" applyBorder="1" applyAlignment="1" applyProtection="1">
      <alignment horizontal="center" vertical="center" wrapText="1"/>
      <protection hidden="1"/>
    </xf>
    <xf numFmtId="0" fontId="49" fillId="37" borderId="33" xfId="85" applyFont="1" applyFill="1" applyBorder="1" applyAlignment="1" applyProtection="1">
      <alignment horizontal="center" vertical="center" wrapText="1"/>
      <protection hidden="1"/>
    </xf>
    <xf numFmtId="0" fontId="49" fillId="37" borderId="32" xfId="85" applyFont="1" applyFill="1" applyBorder="1" applyAlignment="1" applyProtection="1">
      <alignment horizontal="center" vertical="center" wrapText="1"/>
      <protection hidden="1"/>
    </xf>
    <xf numFmtId="0" fontId="49" fillId="37" borderId="36" xfId="85" applyFont="1" applyFill="1" applyBorder="1" applyAlignment="1" applyProtection="1">
      <alignment horizontal="center" vertical="center" wrapText="1"/>
      <protection hidden="1"/>
    </xf>
    <xf numFmtId="0" fontId="3" fillId="37" borderId="0" xfId="85" applyFont="1" applyFill="1" applyBorder="1" applyAlignment="1" applyProtection="1">
      <alignment horizontal="center" vertical="center"/>
      <protection hidden="1"/>
    </xf>
    <xf numFmtId="0" fontId="6" fillId="37" borderId="0" xfId="85" applyFont="1" applyFill="1" applyBorder="1" applyAlignment="1" applyProtection="1">
      <alignment horizontal="center" vertical="center"/>
      <protection hidden="1"/>
    </xf>
    <xf numFmtId="0" fontId="109" fillId="37" borderId="65" xfId="85" applyFont="1" applyFill="1" applyBorder="1" applyAlignment="1" applyProtection="1">
      <alignment horizontal="center" vertical="center"/>
      <protection hidden="1"/>
    </xf>
    <xf numFmtId="0" fontId="49" fillId="37" borderId="65" xfId="85" applyFont="1" applyFill="1" applyBorder="1" applyAlignment="1" applyProtection="1">
      <alignment horizontal="center" vertical="center"/>
      <protection hidden="1"/>
    </xf>
    <xf numFmtId="0" fontId="10" fillId="37" borderId="21" xfId="85" applyFont="1" applyFill="1" applyBorder="1" applyAlignment="1" applyProtection="1">
      <alignment horizontal="center" vertical="center"/>
      <protection hidden="1"/>
    </xf>
    <xf numFmtId="0" fontId="10" fillId="37" borderId="24" xfId="85" applyFont="1" applyFill="1" applyBorder="1" applyAlignment="1" applyProtection="1">
      <alignment horizontal="center" vertical="center"/>
      <protection hidden="1"/>
    </xf>
    <xf numFmtId="0" fontId="10" fillId="37" borderId="25" xfId="85" applyFont="1" applyFill="1" applyBorder="1" applyAlignment="1" applyProtection="1">
      <alignment horizontal="center" vertical="center"/>
      <protection hidden="1"/>
    </xf>
    <xf numFmtId="0" fontId="10" fillId="37" borderId="21" xfId="85" applyFont="1" applyFill="1" applyBorder="1" applyAlignment="1" applyProtection="1">
      <alignment horizontal="left" vertical="center" shrinkToFit="1"/>
      <protection hidden="1"/>
    </xf>
    <xf numFmtId="0" fontId="10" fillId="37" borderId="24" xfId="85" applyFont="1" applyFill="1" applyBorder="1" applyAlignment="1" applyProtection="1">
      <alignment horizontal="left" vertical="center" shrinkToFit="1"/>
      <protection hidden="1"/>
    </xf>
    <xf numFmtId="0" fontId="10" fillId="37" borderId="25" xfId="85" applyFont="1" applyFill="1" applyBorder="1" applyAlignment="1" applyProtection="1">
      <alignment horizontal="left" vertical="center" shrinkToFit="1"/>
      <protection hidden="1"/>
    </xf>
    <xf numFmtId="0" fontId="49" fillId="37" borderId="85" xfId="85" applyFont="1" applyFill="1" applyBorder="1" applyAlignment="1" applyProtection="1">
      <alignment horizontal="center" vertical="center"/>
      <protection hidden="1"/>
    </xf>
    <xf numFmtId="0" fontId="109" fillId="37" borderId="85" xfId="85" applyFont="1" applyFill="1" applyBorder="1" applyAlignment="1" applyProtection="1">
      <alignment horizontal="center" vertical="center"/>
      <protection hidden="1"/>
    </xf>
    <xf numFmtId="0" fontId="20" fillId="42" borderId="0" xfId="71" applyFont="1" applyFill="1" applyBorder="1" applyAlignment="1" applyProtection="1">
      <alignment horizontal="center" vertical="center"/>
      <protection hidden="1"/>
    </xf>
    <xf numFmtId="0" fontId="10" fillId="37" borderId="21" xfId="85" applyFont="1" applyFill="1" applyBorder="1" applyAlignment="1" applyProtection="1">
      <alignment horizontal="center" vertical="center"/>
      <protection locked="0"/>
    </xf>
    <xf numFmtId="0" fontId="10" fillId="37" borderId="24" xfId="85" applyFont="1" applyFill="1" applyBorder="1" applyAlignment="1" applyProtection="1">
      <alignment horizontal="center" vertical="center"/>
      <protection locked="0"/>
    </xf>
    <xf numFmtId="0" fontId="10" fillId="37" borderId="25" xfId="85" applyFont="1" applyFill="1" applyBorder="1" applyAlignment="1" applyProtection="1">
      <alignment horizontal="center" vertical="center"/>
      <protection locked="0"/>
    </xf>
    <xf numFmtId="0" fontId="10" fillId="37" borderId="21" xfId="85" applyFont="1" applyFill="1" applyBorder="1" applyAlignment="1" applyProtection="1">
      <alignment horizontal="center" vertical="center" shrinkToFit="1"/>
      <protection locked="0"/>
    </xf>
    <xf numFmtId="0" fontId="10" fillId="37" borderId="24" xfId="85" applyFont="1" applyFill="1" applyBorder="1" applyAlignment="1" applyProtection="1">
      <alignment horizontal="center" vertical="center" shrinkToFit="1"/>
      <protection locked="0"/>
    </xf>
    <xf numFmtId="0" fontId="10" fillId="37" borderId="25" xfId="85" applyFont="1" applyFill="1" applyBorder="1" applyAlignment="1" applyProtection="1">
      <alignment horizontal="center" vertical="center" shrinkToFit="1"/>
      <protection locked="0"/>
    </xf>
    <xf numFmtId="0" fontId="49" fillId="37" borderId="21" xfId="85" applyFont="1" applyFill="1" applyBorder="1" applyAlignment="1" applyProtection="1">
      <alignment horizontal="center" vertical="center"/>
      <protection locked="0"/>
    </xf>
    <xf numFmtId="0" fontId="49" fillId="37" borderId="24" xfId="85" applyFont="1" applyFill="1" applyBorder="1" applyAlignment="1" applyProtection="1">
      <alignment horizontal="center" vertical="center"/>
      <protection locked="0"/>
    </xf>
    <xf numFmtId="0" fontId="49" fillId="37" borderId="25" xfId="85" applyFont="1" applyFill="1" applyBorder="1" applyAlignment="1" applyProtection="1">
      <alignment horizontal="center" vertical="center"/>
      <protection locked="0"/>
    </xf>
    <xf numFmtId="49" fontId="13" fillId="37" borderId="21" xfId="85" applyNumberFormat="1" applyFont="1" applyFill="1" applyBorder="1" applyAlignment="1" applyProtection="1">
      <alignment horizontal="center" vertical="center"/>
      <protection locked="0"/>
    </xf>
    <xf numFmtId="49" fontId="13" fillId="37" borderId="24" xfId="85" applyNumberFormat="1" applyFont="1" applyFill="1" applyBorder="1" applyAlignment="1" applyProtection="1">
      <alignment horizontal="center" vertical="center"/>
      <protection locked="0"/>
    </xf>
    <xf numFmtId="0" fontId="3" fillId="37" borderId="21" xfId="85" applyFont="1" applyFill="1" applyBorder="1" applyAlignment="1" applyProtection="1">
      <alignment horizontal="center" vertical="center" shrinkToFit="1"/>
      <protection locked="0"/>
    </xf>
    <xf numFmtId="0" fontId="3" fillId="37" borderId="24" xfId="85" applyFont="1" applyFill="1" applyBorder="1" applyAlignment="1" applyProtection="1">
      <alignment horizontal="center" vertical="center" shrinkToFit="1"/>
      <protection locked="0"/>
    </xf>
    <xf numFmtId="0" fontId="3" fillId="37" borderId="25" xfId="85" applyFont="1" applyFill="1" applyBorder="1" applyAlignment="1" applyProtection="1">
      <alignment horizontal="center" vertical="center" shrinkToFit="1"/>
      <protection locked="0"/>
    </xf>
    <xf numFmtId="0" fontId="2" fillId="37" borderId="32" xfId="88" applyFont="1" applyFill="1" applyBorder="1" applyProtection="1">
      <protection hidden="1"/>
    </xf>
    <xf numFmtId="0" fontId="2" fillId="37" borderId="36" xfId="88" applyFont="1" applyFill="1" applyBorder="1" applyProtection="1">
      <protection hidden="1"/>
    </xf>
    <xf numFmtId="0" fontId="3" fillId="37" borderId="7" xfId="88" applyFont="1" applyFill="1" applyBorder="1" applyAlignment="1" applyProtection="1">
      <alignment horizontal="center"/>
      <protection hidden="1"/>
    </xf>
    <xf numFmtId="0" fontId="2" fillId="0" borderId="49" xfId="88" applyFont="1" applyBorder="1" applyAlignment="1" applyProtection="1">
      <alignment horizontal="center"/>
      <protection hidden="1"/>
    </xf>
    <xf numFmtId="0" fontId="2" fillId="0" borderId="0" xfId="88" applyFont="1" applyBorder="1" applyAlignment="1" applyProtection="1">
      <alignment horizontal="center"/>
      <protection hidden="1"/>
    </xf>
    <xf numFmtId="0" fontId="2" fillId="0" borderId="50" xfId="88" applyFont="1" applyBorder="1" applyAlignment="1" applyProtection="1">
      <alignment horizontal="center"/>
      <protection hidden="1"/>
    </xf>
    <xf numFmtId="0" fontId="2" fillId="37" borderId="49" xfId="88" applyFont="1" applyFill="1" applyBorder="1" applyAlignment="1" applyProtection="1">
      <alignment horizontal="center"/>
      <protection hidden="1"/>
    </xf>
    <xf numFmtId="0" fontId="2" fillId="37" borderId="0" xfId="88" applyFont="1" applyFill="1" applyBorder="1" applyAlignment="1" applyProtection="1">
      <alignment horizontal="center"/>
      <protection hidden="1"/>
    </xf>
    <xf numFmtId="0" fontId="2" fillId="37" borderId="50" xfId="88" applyFont="1" applyFill="1" applyBorder="1" applyAlignment="1" applyProtection="1">
      <alignment horizontal="center"/>
      <protection hidden="1"/>
    </xf>
    <xf numFmtId="0" fontId="16" fillId="37" borderId="87" xfId="88" applyFont="1" applyFill="1" applyBorder="1" applyAlignment="1" applyProtection="1">
      <alignment horizontal="center" vertical="center" textRotation="90"/>
      <protection hidden="1"/>
    </xf>
    <xf numFmtId="0" fontId="16" fillId="37" borderId="88" xfId="88" applyFont="1" applyFill="1" applyBorder="1" applyAlignment="1" applyProtection="1">
      <alignment horizontal="center" vertical="center" textRotation="90"/>
      <protection hidden="1"/>
    </xf>
    <xf numFmtId="0" fontId="16" fillId="37" borderId="90" xfId="88" applyFont="1" applyFill="1" applyBorder="1" applyAlignment="1" applyProtection="1">
      <alignment horizontal="center" vertical="center" textRotation="90"/>
      <protection hidden="1"/>
    </xf>
    <xf numFmtId="183" fontId="2" fillId="37" borderId="32" xfId="88" applyNumberFormat="1" applyFont="1" applyFill="1" applyBorder="1" applyAlignment="1" applyProtection="1">
      <alignment horizontal="center" vertical="top"/>
      <protection hidden="1"/>
    </xf>
    <xf numFmtId="0" fontId="13" fillId="37" borderId="35" xfId="88" applyFont="1" applyFill="1" applyBorder="1" applyProtection="1">
      <protection locked="0"/>
    </xf>
    <xf numFmtId="0" fontId="2" fillId="37" borderId="35" xfId="88" applyFont="1" applyFill="1" applyBorder="1" applyProtection="1">
      <protection hidden="1"/>
    </xf>
    <xf numFmtId="1" fontId="2" fillId="37" borderId="35" xfId="88" applyNumberFormat="1" applyFont="1" applyFill="1" applyBorder="1" applyProtection="1">
      <protection hidden="1"/>
    </xf>
    <xf numFmtId="0" fontId="13" fillId="37" borderId="43" xfId="88" applyFont="1" applyFill="1" applyBorder="1" applyProtection="1">
      <protection locked="0"/>
    </xf>
    <xf numFmtId="0" fontId="18" fillId="37" borderId="86" xfId="88" applyFont="1" applyFill="1" applyBorder="1" applyAlignment="1" applyProtection="1">
      <alignment horizontal="center" vertical="center" textRotation="90" wrapText="1"/>
      <protection hidden="1"/>
    </xf>
    <xf numFmtId="0" fontId="18" fillId="37" borderId="87" xfId="88" applyFont="1" applyFill="1" applyBorder="1" applyAlignment="1" applyProtection="1">
      <alignment horizontal="center" vertical="center" textRotation="90" wrapText="1"/>
      <protection hidden="1"/>
    </xf>
    <xf numFmtId="0" fontId="18" fillId="37" borderId="88" xfId="88" applyFont="1" applyFill="1" applyBorder="1" applyAlignment="1" applyProtection="1">
      <alignment horizontal="center" vertical="center" textRotation="90" wrapText="1"/>
      <protection hidden="1"/>
    </xf>
    <xf numFmtId="0" fontId="18" fillId="37" borderId="49" xfId="88" applyFont="1" applyFill="1" applyBorder="1" applyAlignment="1" applyProtection="1">
      <alignment horizontal="center" vertical="center" textRotation="90" wrapText="1"/>
      <protection hidden="1"/>
    </xf>
    <xf numFmtId="0" fontId="18" fillId="37" borderId="89" xfId="88" applyFont="1" applyFill="1" applyBorder="1" applyAlignment="1" applyProtection="1">
      <alignment horizontal="center" vertical="center" textRotation="90" wrapText="1"/>
      <protection hidden="1"/>
    </xf>
    <xf numFmtId="0" fontId="150" fillId="37" borderId="0" xfId="0" applyFont="1" applyFill="1" applyBorder="1" applyAlignment="1" applyProtection="1">
      <alignment horizontal="center" vertical="center" textRotation="90"/>
      <protection hidden="1"/>
    </xf>
    <xf numFmtId="0" fontId="13" fillId="37" borderId="1" xfId="0" applyFont="1" applyFill="1" applyBorder="1" applyAlignment="1" applyProtection="1">
      <alignment vertical="center"/>
      <protection locked="0"/>
    </xf>
    <xf numFmtId="0" fontId="56" fillId="37" borderId="29" xfId="0" applyFont="1" applyFill="1" applyBorder="1" applyAlignment="1" applyProtection="1">
      <alignment horizontal="left" vertical="center" wrapText="1"/>
      <protection hidden="1"/>
    </xf>
    <xf numFmtId="0" fontId="56" fillId="37" borderId="0" xfId="0" applyFont="1" applyFill="1" applyBorder="1" applyAlignment="1" applyProtection="1">
      <alignment horizontal="left" vertical="center" wrapText="1"/>
      <protection hidden="1"/>
    </xf>
    <xf numFmtId="0" fontId="56" fillId="37" borderId="1" xfId="0" applyFont="1" applyFill="1" applyBorder="1" applyAlignment="1" applyProtection="1">
      <alignment horizontal="left" vertical="center"/>
      <protection hidden="1"/>
    </xf>
    <xf numFmtId="0" fontId="2" fillId="37" borderId="1" xfId="0" applyFont="1" applyFill="1" applyBorder="1" applyAlignment="1" applyProtection="1">
      <alignment horizontal="left" vertical="center"/>
      <protection hidden="1"/>
    </xf>
    <xf numFmtId="0" fontId="2" fillId="37" borderId="1" xfId="0" applyFont="1" applyFill="1" applyBorder="1" applyAlignment="1" applyProtection="1">
      <alignment vertical="center"/>
      <protection hidden="1"/>
    </xf>
    <xf numFmtId="0" fontId="2" fillId="37" borderId="34" xfId="0" applyFont="1" applyFill="1" applyBorder="1" applyAlignment="1" applyProtection="1">
      <alignment horizontal="center" vertical="top" wrapText="1"/>
      <protection hidden="1"/>
    </xf>
    <xf numFmtId="0" fontId="2" fillId="37" borderId="1" xfId="0" applyFont="1" applyFill="1" applyBorder="1" applyAlignment="1" applyProtection="1">
      <alignment horizontal="center" vertical="top" wrapText="1"/>
      <protection hidden="1"/>
    </xf>
    <xf numFmtId="0" fontId="2" fillId="37" borderId="22" xfId="0" applyFont="1" applyFill="1" applyBorder="1" applyAlignment="1" applyProtection="1">
      <alignment horizontal="center" vertical="top" wrapText="1"/>
      <protection hidden="1"/>
    </xf>
    <xf numFmtId="180" fontId="3" fillId="37" borderId="43" xfId="0" applyNumberFormat="1" applyFont="1" applyFill="1" applyBorder="1" applyAlignment="1" applyProtection="1">
      <alignment horizontal="center" vertical="center"/>
      <protection hidden="1"/>
    </xf>
    <xf numFmtId="180" fontId="3" fillId="37" borderId="35" xfId="0" applyNumberFormat="1" applyFont="1" applyFill="1" applyBorder="1" applyAlignment="1" applyProtection="1">
      <alignment horizontal="center" vertical="center"/>
      <protection hidden="1"/>
    </xf>
    <xf numFmtId="180" fontId="3" fillId="37" borderId="41" xfId="0" applyNumberFormat="1" applyFont="1" applyFill="1" applyBorder="1" applyAlignment="1" applyProtection="1">
      <alignment horizontal="center" vertical="center"/>
      <protection hidden="1"/>
    </xf>
    <xf numFmtId="0" fontId="2" fillId="37" borderId="22" xfId="0" applyFont="1" applyFill="1" applyBorder="1" applyAlignment="1" applyProtection="1">
      <alignment vertical="center"/>
      <protection hidden="1"/>
    </xf>
    <xf numFmtId="14" fontId="13" fillId="37" borderId="43" xfId="0" applyNumberFormat="1" applyFont="1" applyFill="1" applyBorder="1" applyAlignment="1" applyProtection="1">
      <alignment horizontal="center" vertical="center"/>
      <protection locked="0"/>
    </xf>
    <xf numFmtId="14" fontId="13" fillId="37" borderId="35" xfId="0" applyNumberFormat="1" applyFont="1" applyFill="1" applyBorder="1" applyAlignment="1" applyProtection="1">
      <alignment horizontal="center" vertical="center"/>
      <protection locked="0"/>
    </xf>
    <xf numFmtId="14" fontId="13" fillId="37" borderId="41" xfId="0" applyNumberFormat="1" applyFont="1" applyFill="1" applyBorder="1" applyAlignment="1" applyProtection="1">
      <alignment horizontal="center" vertical="center"/>
      <protection locked="0"/>
    </xf>
    <xf numFmtId="0" fontId="67" fillId="37" borderId="43" xfId="0" applyFont="1" applyFill="1" applyBorder="1" applyAlignment="1" applyProtection="1">
      <alignment horizontal="center" vertical="center"/>
      <protection locked="0"/>
    </xf>
    <xf numFmtId="0" fontId="67" fillId="37" borderId="35" xfId="0" applyFont="1" applyFill="1" applyBorder="1" applyAlignment="1" applyProtection="1">
      <alignment horizontal="center" vertical="center"/>
      <protection locked="0"/>
    </xf>
    <xf numFmtId="0" fontId="67" fillId="37" borderId="41" xfId="0" applyFont="1" applyFill="1" applyBorder="1" applyAlignment="1" applyProtection="1">
      <alignment horizontal="center" vertical="center"/>
      <protection locked="0"/>
    </xf>
    <xf numFmtId="0" fontId="2" fillId="37" borderId="33" xfId="0" applyFont="1" applyFill="1" applyBorder="1" applyAlignment="1" applyProtection="1">
      <alignment horizontal="center" vertical="top" wrapText="1"/>
      <protection hidden="1"/>
    </xf>
    <xf numFmtId="0" fontId="2" fillId="37" borderId="32" xfId="0" applyFont="1" applyFill="1" applyBorder="1" applyAlignment="1" applyProtection="1">
      <alignment horizontal="center" vertical="top" wrapText="1"/>
      <protection hidden="1"/>
    </xf>
    <xf numFmtId="0" fontId="2" fillId="37" borderId="36" xfId="0" applyFont="1" applyFill="1" applyBorder="1" applyAlignment="1" applyProtection="1">
      <alignment horizontal="center" vertical="top" wrapText="1"/>
      <protection hidden="1"/>
    </xf>
    <xf numFmtId="14" fontId="13" fillId="37" borderId="34" xfId="0" applyNumberFormat="1" applyFont="1" applyFill="1" applyBorder="1" applyAlignment="1" applyProtection="1">
      <alignment horizontal="center" vertical="center"/>
      <protection locked="0"/>
    </xf>
    <xf numFmtId="14" fontId="13" fillId="37" borderId="1" xfId="0" applyNumberFormat="1" applyFont="1" applyFill="1" applyBorder="1" applyAlignment="1" applyProtection="1">
      <alignment horizontal="center" vertical="center"/>
      <protection locked="0"/>
    </xf>
    <xf numFmtId="14" fontId="13" fillId="37" borderId="22" xfId="0" applyNumberFormat="1" applyFont="1" applyFill="1" applyBorder="1" applyAlignment="1" applyProtection="1">
      <alignment horizontal="center" vertical="center"/>
      <protection locked="0"/>
    </xf>
    <xf numFmtId="0" fontId="67" fillId="37" borderId="34" xfId="0" applyFont="1" applyFill="1" applyBorder="1" applyAlignment="1" applyProtection="1">
      <alignment horizontal="center" vertical="center"/>
      <protection locked="0"/>
    </xf>
    <xf numFmtId="0" fontId="67" fillId="37" borderId="1" xfId="0" applyFont="1" applyFill="1" applyBorder="1" applyAlignment="1" applyProtection="1">
      <alignment horizontal="center" vertical="center"/>
      <protection locked="0"/>
    </xf>
    <xf numFmtId="0" fontId="67" fillId="37" borderId="22" xfId="0" applyFont="1" applyFill="1" applyBorder="1" applyAlignment="1" applyProtection="1">
      <alignment horizontal="center" vertical="center"/>
      <protection locked="0"/>
    </xf>
    <xf numFmtId="0" fontId="67" fillId="37" borderId="33" xfId="0" applyFont="1" applyFill="1" applyBorder="1" applyAlignment="1" applyProtection="1">
      <alignment horizontal="center" vertical="center"/>
      <protection locked="0"/>
    </xf>
    <xf numFmtId="0" fontId="67" fillId="37" borderId="32" xfId="0" applyFont="1" applyFill="1" applyBorder="1" applyAlignment="1" applyProtection="1">
      <alignment horizontal="center" vertical="center"/>
      <protection locked="0"/>
    </xf>
    <xf numFmtId="0" fontId="67" fillId="37" borderId="36" xfId="0" applyFont="1" applyFill="1" applyBorder="1" applyAlignment="1" applyProtection="1">
      <alignment horizontal="center" vertical="center"/>
      <protection locked="0"/>
    </xf>
    <xf numFmtId="0" fontId="150" fillId="37" borderId="23" xfId="0" applyFont="1" applyFill="1" applyBorder="1" applyAlignment="1" applyProtection="1">
      <alignment horizontal="center" vertical="center" textRotation="90"/>
      <protection hidden="1"/>
    </xf>
    <xf numFmtId="0" fontId="2" fillId="37" borderId="34" xfId="0" applyFont="1" applyFill="1" applyBorder="1" applyAlignment="1" applyProtection="1">
      <alignment vertical="center"/>
      <protection hidden="1"/>
    </xf>
    <xf numFmtId="0" fontId="2" fillId="37" borderId="1" xfId="0" applyFont="1" applyFill="1" applyBorder="1" applyAlignment="1" applyProtection="1">
      <alignment horizontal="center" vertical="center"/>
      <protection hidden="1"/>
    </xf>
    <xf numFmtId="0" fontId="13" fillId="37" borderId="35" xfId="0" applyFont="1" applyFill="1" applyBorder="1" applyAlignment="1" applyProtection="1">
      <alignment vertical="center"/>
      <protection locked="0"/>
    </xf>
    <xf numFmtId="0" fontId="13" fillId="37" borderId="41" xfId="0" applyFont="1" applyFill="1" applyBorder="1" applyAlignment="1" applyProtection="1">
      <alignment vertical="center"/>
      <protection locked="0"/>
    </xf>
    <xf numFmtId="0" fontId="2" fillId="37" borderId="35" xfId="0" applyFont="1" applyFill="1" applyBorder="1" applyAlignment="1" applyProtection="1">
      <alignment vertical="center"/>
      <protection hidden="1"/>
    </xf>
    <xf numFmtId="0" fontId="2" fillId="37" borderId="41" xfId="0" applyFont="1" applyFill="1" applyBorder="1" applyAlignment="1" applyProtection="1">
      <alignment vertical="center"/>
      <protection hidden="1"/>
    </xf>
    <xf numFmtId="0" fontId="2" fillId="37" borderId="34" xfId="0" applyFont="1" applyFill="1" applyBorder="1" applyAlignment="1" applyProtection="1">
      <alignment horizontal="right" vertical="center"/>
      <protection hidden="1"/>
    </xf>
    <xf numFmtId="0" fontId="2" fillId="37" borderId="1" xfId="0" applyFont="1" applyFill="1" applyBorder="1" applyAlignment="1" applyProtection="1">
      <alignment horizontal="right" vertical="center"/>
      <protection hidden="1"/>
    </xf>
    <xf numFmtId="0" fontId="2" fillId="37" borderId="22" xfId="0" applyFont="1" applyFill="1" applyBorder="1" applyAlignment="1" applyProtection="1">
      <alignment horizontal="right" vertical="center"/>
      <protection hidden="1"/>
    </xf>
    <xf numFmtId="0" fontId="63" fillId="37" borderId="37" xfId="0" applyFont="1" applyFill="1" applyBorder="1" applyAlignment="1" applyProtection="1">
      <alignment horizontal="center" vertical="center"/>
      <protection locked="0"/>
    </xf>
    <xf numFmtId="0" fontId="63" fillId="37" borderId="7" xfId="0" applyFont="1" applyFill="1" applyBorder="1" applyAlignment="1" applyProtection="1">
      <alignment horizontal="center" vertical="center"/>
      <protection locked="0"/>
    </xf>
    <xf numFmtId="0" fontId="21" fillId="37" borderId="0" xfId="0" applyFont="1" applyFill="1" applyBorder="1" applyAlignment="1" applyProtection="1">
      <alignment horizontal="right" vertical="center" textRotation="90"/>
      <protection hidden="1"/>
    </xf>
    <xf numFmtId="0" fontId="119" fillId="37" borderId="1" xfId="71" applyFont="1" applyFill="1" applyBorder="1" applyAlignment="1" applyProtection="1">
      <alignment horizontal="center" vertical="center" shrinkToFit="1"/>
      <protection locked="0"/>
    </xf>
    <xf numFmtId="0" fontId="120" fillId="37" borderId="1" xfId="0" applyFont="1" applyFill="1" applyBorder="1" applyAlignment="1" applyProtection="1">
      <alignment horizontal="center" vertical="center" shrinkToFit="1"/>
      <protection locked="0"/>
    </xf>
    <xf numFmtId="0" fontId="22" fillId="37" borderId="32" xfId="0" applyFont="1" applyFill="1" applyBorder="1" applyAlignment="1" applyProtection="1">
      <alignment vertical="center"/>
      <protection hidden="1"/>
    </xf>
    <xf numFmtId="0" fontId="2" fillId="37" borderId="29" xfId="0" applyFont="1" applyFill="1" applyBorder="1" applyAlignment="1" applyProtection="1">
      <alignment horizontal="left" vertical="center" indent="5"/>
      <protection hidden="1"/>
    </xf>
    <xf numFmtId="0" fontId="2" fillId="37" borderId="0" xfId="0" applyFont="1" applyFill="1" applyBorder="1" applyAlignment="1" applyProtection="1">
      <alignment horizontal="left" vertical="center" indent="5"/>
      <protection hidden="1"/>
    </xf>
    <xf numFmtId="0" fontId="2" fillId="37" borderId="0" xfId="0" applyFont="1" applyFill="1" applyBorder="1" applyAlignment="1" applyProtection="1">
      <alignment horizontal="left" vertical="center" indent="1"/>
      <protection hidden="1"/>
    </xf>
    <xf numFmtId="0" fontId="2" fillId="37" borderId="23" xfId="0" applyFont="1" applyFill="1" applyBorder="1" applyAlignment="1" applyProtection="1">
      <alignment horizontal="left" vertical="center" indent="1"/>
      <protection hidden="1"/>
    </xf>
    <xf numFmtId="0" fontId="2" fillId="37" borderId="29" xfId="0" applyFont="1" applyFill="1" applyBorder="1" applyAlignment="1" applyProtection="1">
      <alignment horizontal="left" vertical="center" indent="1"/>
      <protection hidden="1"/>
    </xf>
    <xf numFmtId="0" fontId="2" fillId="37" borderId="0" xfId="0" applyFont="1" applyFill="1" applyBorder="1" applyAlignment="1" applyProtection="1">
      <alignment vertical="center"/>
      <protection hidden="1"/>
    </xf>
    <xf numFmtId="0" fontId="2" fillId="37" borderId="23" xfId="0" applyFont="1" applyFill="1" applyBorder="1" applyAlignment="1" applyProtection="1">
      <alignment vertical="center"/>
      <protection hidden="1"/>
    </xf>
    <xf numFmtId="179" fontId="63" fillId="37" borderId="1" xfId="0" applyNumberFormat="1" applyFont="1" applyFill="1" applyBorder="1" applyAlignment="1" applyProtection="1">
      <alignment horizontal="center" vertical="center"/>
      <protection locked="0"/>
    </xf>
    <xf numFmtId="0" fontId="30" fillId="39" borderId="0" xfId="0" applyFont="1" applyFill="1" applyBorder="1" applyAlignment="1" applyProtection="1">
      <alignment horizontal="center" vertical="center"/>
      <protection hidden="1"/>
    </xf>
    <xf numFmtId="0" fontId="56" fillId="37" borderId="0" xfId="0" applyFont="1" applyFill="1" applyBorder="1" applyAlignment="1" applyProtection="1">
      <alignment horizontal="center" vertical="center" textRotation="90"/>
      <protection hidden="1"/>
    </xf>
    <xf numFmtId="0" fontId="56" fillId="37" borderId="23" xfId="0" applyFont="1" applyFill="1" applyBorder="1" applyAlignment="1" applyProtection="1">
      <alignment horizontal="center" vertical="center" textRotation="90"/>
      <protection hidden="1"/>
    </xf>
    <xf numFmtId="0" fontId="56" fillId="37" borderId="0" xfId="0" applyFont="1" applyFill="1" applyBorder="1" applyAlignment="1" applyProtection="1">
      <alignment vertical="center"/>
      <protection hidden="1"/>
    </xf>
    <xf numFmtId="0" fontId="13" fillId="37" borderId="22" xfId="0" applyFont="1" applyFill="1" applyBorder="1" applyAlignment="1" applyProtection="1">
      <alignment vertical="center"/>
      <protection locked="0"/>
    </xf>
    <xf numFmtId="0" fontId="0" fillId="41" borderId="0" xfId="0" applyFill="1" applyBorder="1" applyAlignment="1" applyProtection="1">
      <alignment vertical="center"/>
      <protection hidden="1"/>
    </xf>
    <xf numFmtId="1" fontId="21" fillId="37" borderId="26" xfId="0" applyNumberFormat="1" applyFont="1" applyFill="1" applyBorder="1" applyAlignment="1" applyProtection="1">
      <alignment vertical="center"/>
      <protection hidden="1"/>
    </xf>
    <xf numFmtId="0" fontId="21" fillId="37" borderId="27" xfId="0" applyNumberFormat="1" applyFont="1" applyFill="1" applyBorder="1" applyAlignment="1" applyProtection="1">
      <alignment vertical="center"/>
      <protection hidden="1"/>
    </xf>
    <xf numFmtId="0" fontId="21" fillId="37" borderId="28" xfId="0" applyNumberFormat="1" applyFont="1" applyFill="1" applyBorder="1" applyAlignment="1" applyProtection="1">
      <alignment vertical="center"/>
      <protection hidden="1"/>
    </xf>
    <xf numFmtId="49" fontId="21" fillId="37" borderId="14" xfId="0" applyNumberFormat="1" applyFont="1" applyFill="1" applyBorder="1" applyAlignment="1" applyProtection="1">
      <alignment vertical="center"/>
      <protection hidden="1"/>
    </xf>
    <xf numFmtId="0" fontId="21" fillId="37" borderId="30" xfId="0" applyFont="1" applyFill="1" applyBorder="1" applyAlignment="1" applyProtection="1">
      <alignment vertical="center"/>
      <protection hidden="1"/>
    </xf>
    <xf numFmtId="0" fontId="21" fillId="37" borderId="19" xfId="0" applyFont="1" applyFill="1" applyBorder="1" applyAlignment="1" applyProtection="1">
      <alignment vertical="center"/>
      <protection hidden="1"/>
    </xf>
    <xf numFmtId="0" fontId="61" fillId="37" borderId="27" xfId="0" applyFont="1" applyFill="1" applyBorder="1" applyAlignment="1" applyProtection="1">
      <alignment horizontal="center" vertical="center"/>
      <protection hidden="1"/>
    </xf>
    <xf numFmtId="0" fontId="17" fillId="37" borderId="0" xfId="0" applyFont="1" applyFill="1" applyBorder="1" applyAlignment="1" applyProtection="1">
      <alignment vertical="center"/>
      <protection hidden="1"/>
    </xf>
    <xf numFmtId="0" fontId="74" fillId="37" borderId="29" xfId="0" applyFont="1" applyFill="1" applyBorder="1" applyAlignment="1" applyProtection="1">
      <alignment horizontal="center" vertical="center"/>
      <protection locked="0"/>
    </xf>
    <xf numFmtId="0" fontId="74" fillId="37" borderId="0" xfId="0" applyFont="1" applyFill="1" applyBorder="1" applyAlignment="1" applyProtection="1">
      <alignment horizontal="center" vertical="center"/>
      <protection locked="0"/>
    </xf>
    <xf numFmtId="0" fontId="16" fillId="37" borderId="29" xfId="0" applyFont="1" applyFill="1" applyBorder="1" applyAlignment="1" applyProtection="1">
      <alignment horizontal="left" vertical="center" indent="1"/>
      <protection hidden="1"/>
    </xf>
    <xf numFmtId="0" fontId="16" fillId="37" borderId="0" xfId="0" applyFont="1" applyFill="1" applyBorder="1" applyAlignment="1" applyProtection="1">
      <alignment horizontal="left" vertical="center" indent="1"/>
      <protection hidden="1"/>
    </xf>
    <xf numFmtId="0" fontId="0" fillId="41" borderId="1" xfId="0" applyFill="1" applyBorder="1" applyAlignment="1" applyProtection="1">
      <alignment vertical="center"/>
      <protection hidden="1"/>
    </xf>
    <xf numFmtId="0" fontId="56" fillId="37" borderId="1" xfId="0" applyFont="1" applyFill="1" applyBorder="1" applyAlignment="1" applyProtection="1">
      <alignment vertical="center"/>
      <protection locked="0"/>
    </xf>
    <xf numFmtId="0" fontId="2" fillId="37" borderId="34" xfId="0" applyFont="1" applyFill="1" applyBorder="1" applyAlignment="1" applyProtection="1">
      <alignment horizontal="left" vertical="center" shrinkToFit="1"/>
      <protection hidden="1"/>
    </xf>
    <xf numFmtId="0" fontId="2" fillId="37" borderId="1" xfId="0" applyFont="1" applyFill="1" applyBorder="1" applyAlignment="1" applyProtection="1">
      <alignment horizontal="left" vertical="center" shrinkToFit="1"/>
      <protection hidden="1"/>
    </xf>
    <xf numFmtId="0" fontId="2" fillId="37" borderId="29" xfId="0" applyFont="1" applyFill="1" applyBorder="1" applyAlignment="1" applyProtection="1">
      <alignment horizontal="left" vertical="center" shrinkToFit="1"/>
      <protection hidden="1"/>
    </xf>
    <xf numFmtId="0" fontId="2" fillId="37" borderId="0" xfId="0" applyFont="1" applyFill="1" applyBorder="1" applyAlignment="1" applyProtection="1">
      <alignment horizontal="left" vertical="center" shrinkToFit="1"/>
      <protection hidden="1"/>
    </xf>
    <xf numFmtId="0" fontId="13" fillId="37" borderId="29" xfId="0" applyFont="1" applyFill="1" applyBorder="1" applyAlignment="1" applyProtection="1">
      <alignment horizontal="center" vertical="center"/>
      <protection locked="0"/>
    </xf>
    <xf numFmtId="0" fontId="13" fillId="37" borderId="0" xfId="0" applyFont="1" applyFill="1" applyBorder="1" applyAlignment="1" applyProtection="1">
      <alignment horizontal="center" vertical="center"/>
      <protection locked="0"/>
    </xf>
    <xf numFmtId="0" fontId="13" fillId="37" borderId="23" xfId="0" applyFont="1" applyFill="1" applyBorder="1" applyAlignment="1" applyProtection="1">
      <alignment horizontal="center" vertical="center"/>
      <protection locked="0"/>
    </xf>
    <xf numFmtId="0" fontId="13" fillId="37" borderId="33" xfId="0" applyFont="1" applyFill="1" applyBorder="1" applyAlignment="1" applyProtection="1">
      <alignment horizontal="center" vertical="center"/>
      <protection locked="0"/>
    </xf>
    <xf numFmtId="0" fontId="13" fillId="37" borderId="32" xfId="0" applyFont="1" applyFill="1" applyBorder="1" applyAlignment="1" applyProtection="1">
      <alignment horizontal="center" vertical="center"/>
      <protection locked="0"/>
    </xf>
    <xf numFmtId="0" fontId="13" fillId="37" borderId="36" xfId="0" applyFont="1" applyFill="1" applyBorder="1" applyAlignment="1" applyProtection="1">
      <alignment horizontal="center" vertical="center"/>
      <protection locked="0"/>
    </xf>
    <xf numFmtId="0" fontId="49" fillId="37" borderId="39" xfId="0" applyFont="1" applyFill="1" applyBorder="1" applyAlignment="1" applyProtection="1">
      <alignment horizontal="center" vertical="center"/>
      <protection hidden="1"/>
    </xf>
    <xf numFmtId="0" fontId="49" fillId="37" borderId="37" xfId="0" applyFont="1" applyFill="1" applyBorder="1" applyAlignment="1" applyProtection="1">
      <alignment horizontal="center" vertical="center"/>
      <protection hidden="1"/>
    </xf>
    <xf numFmtId="0" fontId="2" fillId="37" borderId="29" xfId="0" applyFont="1" applyFill="1" applyBorder="1" applyAlignment="1" applyProtection="1">
      <alignment horizontal="center" vertical="center"/>
      <protection hidden="1"/>
    </xf>
    <xf numFmtId="0" fontId="2" fillId="37" borderId="23" xfId="0" applyFont="1" applyFill="1" applyBorder="1" applyAlignment="1" applyProtection="1">
      <alignment horizontal="center" vertical="center"/>
      <protection hidden="1"/>
    </xf>
    <xf numFmtId="0" fontId="2" fillId="37" borderId="33" xfId="0" applyFont="1" applyFill="1" applyBorder="1" applyAlignment="1" applyProtection="1">
      <alignment horizontal="center" vertical="center"/>
      <protection hidden="1"/>
    </xf>
    <xf numFmtId="0" fontId="2" fillId="37" borderId="32" xfId="0" applyFont="1" applyFill="1" applyBorder="1" applyAlignment="1" applyProtection="1">
      <alignment horizontal="center" vertical="center"/>
      <protection hidden="1"/>
    </xf>
    <xf numFmtId="0" fontId="2" fillId="37" borderId="36" xfId="0" applyFont="1" applyFill="1" applyBorder="1" applyAlignment="1" applyProtection="1">
      <alignment horizontal="center" vertical="center"/>
      <protection hidden="1"/>
    </xf>
    <xf numFmtId="0" fontId="49" fillId="37" borderId="38" xfId="0" applyFont="1" applyFill="1" applyBorder="1" applyAlignment="1" applyProtection="1">
      <alignment horizontal="center" vertical="center"/>
      <protection hidden="1"/>
    </xf>
    <xf numFmtId="0" fontId="64" fillId="37" borderId="34" xfId="0" applyFont="1" applyFill="1" applyBorder="1" applyAlignment="1" applyProtection="1">
      <alignment horizontal="center" vertical="center"/>
      <protection hidden="1"/>
    </xf>
    <xf numFmtId="0" fontId="64" fillId="37" borderId="1" xfId="0" applyFont="1" applyFill="1" applyBorder="1" applyAlignment="1" applyProtection="1">
      <alignment horizontal="center" vertical="center"/>
      <protection hidden="1"/>
    </xf>
    <xf numFmtId="0" fontId="64" fillId="37" borderId="22" xfId="0" applyFont="1" applyFill="1" applyBorder="1" applyAlignment="1" applyProtection="1">
      <alignment horizontal="center" vertical="center"/>
      <protection hidden="1"/>
    </xf>
    <xf numFmtId="0" fontId="64" fillId="37" borderId="33" xfId="0" applyFont="1" applyFill="1" applyBorder="1" applyAlignment="1" applyProtection="1">
      <alignment horizontal="center" vertical="center"/>
      <protection hidden="1"/>
    </xf>
    <xf numFmtId="0" fontId="64" fillId="37" borderId="32" xfId="0" applyFont="1" applyFill="1" applyBorder="1" applyAlignment="1" applyProtection="1">
      <alignment horizontal="center" vertical="center"/>
      <protection hidden="1"/>
    </xf>
    <xf numFmtId="0" fontId="64" fillId="37" borderId="36" xfId="0" applyFont="1" applyFill="1" applyBorder="1" applyAlignment="1" applyProtection="1">
      <alignment horizontal="center" vertical="center"/>
      <protection hidden="1"/>
    </xf>
    <xf numFmtId="0" fontId="150" fillId="37" borderId="22" xfId="0" applyFont="1" applyFill="1" applyBorder="1" applyAlignment="1" applyProtection="1">
      <alignment horizontal="center" vertical="center" textRotation="90"/>
      <protection hidden="1"/>
    </xf>
    <xf numFmtId="0" fontId="2" fillId="37" borderId="22" xfId="0" applyFont="1" applyFill="1" applyBorder="1" applyAlignment="1" applyProtection="1">
      <alignment horizontal="center" vertical="center" wrapText="1"/>
      <protection hidden="1"/>
    </xf>
    <xf numFmtId="0" fontId="63" fillId="37" borderId="29" xfId="0" applyFont="1" applyFill="1" applyBorder="1" applyAlignment="1" applyProtection="1">
      <alignment horizontal="center" vertical="center"/>
      <protection locked="0"/>
    </xf>
    <xf numFmtId="0" fontId="63" fillId="37" borderId="0" xfId="0" applyFont="1" applyFill="1" applyBorder="1" applyAlignment="1" applyProtection="1">
      <alignment horizontal="center" vertical="center"/>
      <protection locked="0"/>
    </xf>
    <xf numFmtId="0" fontId="63" fillId="37" borderId="23" xfId="0" applyFont="1" applyFill="1" applyBorder="1" applyAlignment="1" applyProtection="1">
      <alignment horizontal="center" vertical="center"/>
      <protection locked="0"/>
    </xf>
    <xf numFmtId="0" fontId="63" fillId="37" borderId="33" xfId="0" applyFont="1" applyFill="1" applyBorder="1" applyAlignment="1" applyProtection="1">
      <alignment horizontal="center" vertical="center"/>
      <protection locked="0"/>
    </xf>
    <xf numFmtId="0" fontId="63" fillId="37" borderId="32" xfId="0" applyFont="1" applyFill="1" applyBorder="1" applyAlignment="1" applyProtection="1">
      <alignment horizontal="center" vertical="center"/>
      <protection locked="0"/>
    </xf>
    <xf numFmtId="0" fontId="63" fillId="37" borderId="36" xfId="0" applyFont="1" applyFill="1" applyBorder="1" applyAlignment="1" applyProtection="1">
      <alignment horizontal="center" vertical="center"/>
      <protection locked="0"/>
    </xf>
    <xf numFmtId="0" fontId="28" fillId="37" borderId="34" xfId="0" applyFont="1" applyFill="1" applyBorder="1" applyAlignment="1" applyProtection="1">
      <alignment horizontal="center" vertical="center"/>
      <protection hidden="1"/>
    </xf>
    <xf numFmtId="0" fontId="28" fillId="37" borderId="1" xfId="0" applyFont="1" applyFill="1" applyBorder="1" applyAlignment="1" applyProtection="1">
      <alignment horizontal="center" vertical="center"/>
      <protection hidden="1"/>
    </xf>
    <xf numFmtId="0" fontId="28" fillId="37" borderId="22" xfId="0" applyFont="1" applyFill="1" applyBorder="1" applyAlignment="1" applyProtection="1">
      <alignment horizontal="center" vertical="center"/>
      <protection hidden="1"/>
    </xf>
    <xf numFmtId="0" fontId="28" fillId="37" borderId="33" xfId="0" applyFont="1" applyFill="1" applyBorder="1" applyAlignment="1" applyProtection="1">
      <alignment horizontal="center" vertical="center"/>
      <protection hidden="1"/>
    </xf>
    <xf numFmtId="0" fontId="28" fillId="37" borderId="32" xfId="0" applyFont="1" applyFill="1" applyBorder="1" applyAlignment="1" applyProtection="1">
      <alignment horizontal="center" vertical="center"/>
      <protection hidden="1"/>
    </xf>
    <xf numFmtId="0" fontId="28" fillId="37" borderId="36" xfId="0" applyFont="1" applyFill="1" applyBorder="1" applyAlignment="1" applyProtection="1">
      <alignment horizontal="center" vertical="center"/>
      <protection hidden="1"/>
    </xf>
    <xf numFmtId="0" fontId="67" fillId="37" borderId="29" xfId="0" applyFont="1" applyFill="1" applyBorder="1" applyAlignment="1" applyProtection="1">
      <alignment horizontal="center" vertical="center"/>
      <protection locked="0"/>
    </xf>
    <xf numFmtId="0" fontId="67" fillId="37" borderId="0" xfId="0" applyFont="1" applyFill="1" applyBorder="1" applyAlignment="1" applyProtection="1">
      <alignment horizontal="center" vertical="center"/>
      <protection locked="0"/>
    </xf>
    <xf numFmtId="0" fontId="67" fillId="37" borderId="23" xfId="0" applyFont="1" applyFill="1" applyBorder="1" applyAlignment="1" applyProtection="1">
      <alignment horizontal="center" vertical="center"/>
      <protection locked="0"/>
    </xf>
    <xf numFmtId="0" fontId="66" fillId="37" borderId="22" xfId="0" applyFont="1" applyFill="1" applyBorder="1" applyAlignment="1" applyProtection="1">
      <alignment horizontal="center" vertical="center" textRotation="90"/>
      <protection hidden="1"/>
    </xf>
    <xf numFmtId="0" fontId="66" fillId="37" borderId="23" xfId="0" applyFont="1" applyFill="1" applyBorder="1" applyAlignment="1" applyProtection="1">
      <alignment horizontal="center" vertical="center" textRotation="90"/>
      <protection hidden="1"/>
    </xf>
    <xf numFmtId="0" fontId="66" fillId="37" borderId="36" xfId="0" applyFont="1" applyFill="1" applyBorder="1" applyAlignment="1" applyProtection="1">
      <alignment horizontal="center" vertical="center" textRotation="90"/>
      <protection hidden="1"/>
    </xf>
    <xf numFmtId="0" fontId="150" fillId="37" borderId="36" xfId="0" applyFont="1" applyFill="1" applyBorder="1" applyAlignment="1" applyProtection="1">
      <alignment horizontal="center" vertical="center" textRotation="90"/>
      <protection hidden="1"/>
    </xf>
    <xf numFmtId="0" fontId="16" fillId="37" borderId="34" xfId="0" applyFont="1" applyFill="1" applyBorder="1" applyAlignment="1" applyProtection="1">
      <alignment horizontal="left" vertical="top" wrapText="1"/>
      <protection hidden="1"/>
    </xf>
    <xf numFmtId="0" fontId="16" fillId="37" borderId="1" xfId="0" applyFont="1" applyFill="1" applyBorder="1" applyAlignment="1" applyProtection="1">
      <alignment horizontal="left" vertical="top" wrapText="1"/>
      <protection hidden="1"/>
    </xf>
    <xf numFmtId="0" fontId="16" fillId="37" borderId="22" xfId="0" applyFont="1" applyFill="1" applyBorder="1" applyAlignment="1" applyProtection="1">
      <alignment horizontal="left" vertical="top" wrapText="1"/>
      <protection hidden="1"/>
    </xf>
    <xf numFmtId="0" fontId="16" fillId="37" borderId="34" xfId="0" applyFont="1" applyFill="1" applyBorder="1" applyAlignment="1" applyProtection="1">
      <alignment horizontal="center" vertical="top" wrapText="1"/>
      <protection hidden="1"/>
    </xf>
    <xf numFmtId="0" fontId="16" fillId="37" borderId="1" xfId="0" applyFont="1" applyFill="1" applyBorder="1" applyAlignment="1" applyProtection="1">
      <alignment horizontal="center" vertical="top" wrapText="1"/>
      <protection hidden="1"/>
    </xf>
    <xf numFmtId="0" fontId="16" fillId="37" borderId="22" xfId="0" applyFont="1" applyFill="1" applyBorder="1" applyAlignment="1" applyProtection="1">
      <alignment horizontal="center" vertical="top" wrapText="1"/>
      <protection hidden="1"/>
    </xf>
    <xf numFmtId="0" fontId="16" fillId="37" borderId="33" xfId="0" applyFont="1" applyFill="1" applyBorder="1" applyAlignment="1" applyProtection="1">
      <alignment horizontal="center" vertical="top" wrapText="1"/>
      <protection hidden="1"/>
    </xf>
    <xf numFmtId="0" fontId="16" fillId="37" borderId="32" xfId="0" applyFont="1" applyFill="1" applyBorder="1" applyAlignment="1" applyProtection="1">
      <alignment horizontal="center" vertical="top" wrapText="1"/>
      <protection hidden="1"/>
    </xf>
    <xf numFmtId="0" fontId="16" fillId="37" borderId="36" xfId="0" applyFont="1" applyFill="1" applyBorder="1" applyAlignment="1" applyProtection="1">
      <alignment horizontal="center" vertical="top" wrapText="1"/>
      <protection hidden="1"/>
    </xf>
    <xf numFmtId="0" fontId="16" fillId="37" borderId="33" xfId="0" applyFont="1" applyFill="1" applyBorder="1" applyAlignment="1" applyProtection="1">
      <alignment horizontal="left" vertical="top" wrapText="1"/>
      <protection hidden="1"/>
    </xf>
    <xf numFmtId="0" fontId="16" fillId="37" borderId="32" xfId="0" applyFont="1" applyFill="1" applyBorder="1" applyAlignment="1" applyProtection="1">
      <alignment horizontal="left" vertical="top" wrapText="1"/>
      <protection hidden="1"/>
    </xf>
    <xf numFmtId="0" fontId="16" fillId="37" borderId="36" xfId="0" applyFont="1" applyFill="1" applyBorder="1" applyAlignment="1" applyProtection="1">
      <alignment horizontal="left" vertical="top" wrapText="1"/>
      <protection hidden="1"/>
    </xf>
    <xf numFmtId="0" fontId="2" fillId="37" borderId="7" xfId="0" applyFont="1" applyFill="1" applyBorder="1" applyAlignment="1" applyProtection="1">
      <alignment horizontal="center" vertical="center" wrapText="1"/>
      <protection hidden="1"/>
    </xf>
    <xf numFmtId="0" fontId="2" fillId="37" borderId="43" xfId="0" applyFont="1" applyFill="1" applyBorder="1" applyAlignment="1" applyProtection="1">
      <alignment horizontal="center" vertical="top" wrapText="1"/>
      <protection hidden="1"/>
    </xf>
    <xf numFmtId="0" fontId="2" fillId="37" borderId="35" xfId="0" applyFont="1" applyFill="1" applyBorder="1" applyAlignment="1" applyProtection="1">
      <alignment horizontal="center" vertical="top" wrapText="1"/>
      <protection hidden="1"/>
    </xf>
    <xf numFmtId="0" fontId="2" fillId="37" borderId="41" xfId="0" applyFont="1" applyFill="1" applyBorder="1" applyAlignment="1" applyProtection="1">
      <alignment horizontal="center" vertical="top" wrapText="1"/>
      <protection hidden="1"/>
    </xf>
    <xf numFmtId="181" fontId="2" fillId="37" borderId="7" xfId="0" applyNumberFormat="1" applyFont="1" applyFill="1" applyBorder="1" applyAlignment="1" applyProtection="1">
      <alignment horizontal="center" vertical="center" wrapText="1"/>
      <protection hidden="1"/>
    </xf>
    <xf numFmtId="180" fontId="13" fillId="37" borderId="43" xfId="0" applyNumberFormat="1" applyFont="1" applyFill="1" applyBorder="1" applyAlignment="1" applyProtection="1">
      <alignment horizontal="center" vertical="center"/>
      <protection locked="0"/>
    </xf>
    <xf numFmtId="180" fontId="13" fillId="37" borderId="35" xfId="0" applyNumberFormat="1" applyFont="1" applyFill="1" applyBorder="1" applyAlignment="1" applyProtection="1">
      <alignment horizontal="center" vertical="center"/>
      <protection locked="0"/>
    </xf>
    <xf numFmtId="180" fontId="13" fillId="37" borderId="41" xfId="0" applyNumberFormat="1" applyFont="1" applyFill="1" applyBorder="1" applyAlignment="1" applyProtection="1">
      <alignment horizontal="center" vertical="center"/>
      <protection locked="0"/>
    </xf>
    <xf numFmtId="181" fontId="2" fillId="37" borderId="7" xfId="0" applyNumberFormat="1" applyFont="1" applyFill="1" applyBorder="1" applyAlignment="1" applyProtection="1">
      <alignment horizontal="center" vertical="center"/>
      <protection hidden="1"/>
    </xf>
    <xf numFmtId="0" fontId="13" fillId="37" borderId="33" xfId="0" applyFont="1" applyFill="1" applyBorder="1" applyAlignment="1" applyProtection="1">
      <alignment horizontal="center" vertical="top" wrapText="1"/>
      <protection locked="0"/>
    </xf>
    <xf numFmtId="0" fontId="13" fillId="37" borderId="32" xfId="0" applyFont="1" applyFill="1" applyBorder="1" applyAlignment="1" applyProtection="1">
      <alignment horizontal="center" vertical="top" wrapText="1"/>
      <protection locked="0"/>
    </xf>
    <xf numFmtId="0" fontId="13" fillId="37" borderId="36" xfId="0" applyFont="1" applyFill="1" applyBorder="1" applyAlignment="1" applyProtection="1">
      <alignment horizontal="center" vertical="top" wrapText="1"/>
      <protection locked="0"/>
    </xf>
    <xf numFmtId="0" fontId="13" fillId="37" borderId="43" xfId="0" applyFont="1" applyFill="1" applyBorder="1" applyAlignment="1" applyProtection="1">
      <alignment horizontal="center" vertical="top" wrapText="1"/>
      <protection locked="0"/>
    </xf>
    <xf numFmtId="0" fontId="13" fillId="37" borderId="35" xfId="0" applyFont="1" applyFill="1" applyBorder="1" applyAlignment="1" applyProtection="1">
      <alignment horizontal="center" vertical="top" wrapText="1"/>
      <protection locked="0"/>
    </xf>
    <xf numFmtId="0" fontId="13" fillId="37" borderId="41" xfId="0" applyFont="1" applyFill="1" applyBorder="1" applyAlignment="1" applyProtection="1">
      <alignment horizontal="center" vertical="top" wrapText="1"/>
      <protection locked="0"/>
    </xf>
    <xf numFmtId="0" fontId="13" fillId="37" borderId="0" xfId="0" applyFont="1" applyFill="1" applyBorder="1" applyAlignment="1" applyProtection="1">
      <alignment vertical="top" shrinkToFit="1"/>
      <protection hidden="1"/>
    </xf>
    <xf numFmtId="14" fontId="13" fillId="37" borderId="0" xfId="0" applyNumberFormat="1" applyFont="1" applyFill="1" applyBorder="1" applyAlignment="1" applyProtection="1">
      <alignment horizontal="center" vertical="top"/>
      <protection hidden="1"/>
    </xf>
    <xf numFmtId="181" fontId="2" fillId="41" borderId="43" xfId="0" applyNumberFormat="1" applyFont="1" applyFill="1" applyBorder="1" applyAlignment="1" applyProtection="1">
      <alignment horizontal="center" vertical="center"/>
      <protection hidden="1"/>
    </xf>
    <xf numFmtId="181" fontId="2" fillId="41" borderId="35" xfId="0" applyNumberFormat="1" applyFont="1" applyFill="1" applyBorder="1" applyAlignment="1" applyProtection="1">
      <alignment horizontal="center" vertical="center"/>
      <protection hidden="1"/>
    </xf>
    <xf numFmtId="0" fontId="3" fillId="41" borderId="35" xfId="0" applyFont="1" applyFill="1" applyBorder="1" applyAlignment="1" applyProtection="1">
      <alignment vertical="center"/>
      <protection hidden="1"/>
    </xf>
    <xf numFmtId="0" fontId="3" fillId="41" borderId="41" xfId="0" applyFont="1" applyFill="1" applyBorder="1" applyAlignment="1" applyProtection="1">
      <alignment vertical="center"/>
      <protection hidden="1"/>
    </xf>
    <xf numFmtId="0" fontId="21" fillId="37" borderId="0" xfId="0" quotePrefix="1" applyFont="1" applyFill="1" applyBorder="1" applyAlignment="1" applyProtection="1">
      <alignment vertical="top"/>
      <protection hidden="1"/>
    </xf>
    <xf numFmtId="0" fontId="13" fillId="37" borderId="43" xfId="0" applyFont="1" applyFill="1" applyBorder="1" applyAlignment="1" applyProtection="1">
      <alignment vertical="center"/>
      <protection locked="0"/>
    </xf>
    <xf numFmtId="0" fontId="37" fillId="37" borderId="24" xfId="87" applyNumberFormat="1" applyFill="1" applyBorder="1" applyAlignment="1" applyProtection="1">
      <alignment vertical="top"/>
      <protection hidden="1"/>
    </xf>
    <xf numFmtId="183" fontId="2" fillId="37" borderId="24" xfId="87" applyNumberFormat="1" applyFont="1" applyFill="1" applyBorder="1" applyAlignment="1" applyProtection="1">
      <alignment horizontal="left" vertical="top"/>
      <protection hidden="1"/>
    </xf>
    <xf numFmtId="0" fontId="2" fillId="37" borderId="24" xfId="87" applyFont="1" applyFill="1" applyBorder="1" applyAlignment="1" applyProtection="1">
      <alignment horizontal="left" vertical="top"/>
      <protection hidden="1"/>
    </xf>
    <xf numFmtId="0" fontId="37" fillId="37" borderId="17" xfId="87" applyFont="1" applyFill="1" applyBorder="1" applyAlignment="1" applyProtection="1">
      <alignment vertical="top"/>
      <protection hidden="1"/>
    </xf>
  </cellXfs>
  <cellStyles count="11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/>
    <cellStyle name="Accent1 - 40%" xfId="21"/>
    <cellStyle name="Accent1 - 60%" xfId="22"/>
    <cellStyle name="Accent2" xfId="23" builtinId="33" customBuiltin="1"/>
    <cellStyle name="Accent2 - 20%" xfId="24"/>
    <cellStyle name="Accent2 - 40%" xfId="25"/>
    <cellStyle name="Accent2 - 60%" xfId="26"/>
    <cellStyle name="Accent3" xfId="27" builtinId="37" customBuiltin="1"/>
    <cellStyle name="Accent3 - 20%" xfId="28"/>
    <cellStyle name="Accent3 - 40%" xfId="29"/>
    <cellStyle name="Accent3 - 60%" xfId="30"/>
    <cellStyle name="Accent4" xfId="31" builtinId="41" customBuiltin="1"/>
    <cellStyle name="Accent4 - 20%" xfId="32"/>
    <cellStyle name="Accent4 - 40%" xfId="33"/>
    <cellStyle name="Accent4 - 60%" xfId="34"/>
    <cellStyle name="Accent5" xfId="35" builtinId="45" customBuiltin="1"/>
    <cellStyle name="Accent5 - 20%" xfId="36"/>
    <cellStyle name="Accent5 - 40%" xfId="37"/>
    <cellStyle name="Accent5 - 60%" xfId="38"/>
    <cellStyle name="Accent6" xfId="39" builtinId="49" customBuiltin="1"/>
    <cellStyle name="Accent6 - 20%" xfId="40"/>
    <cellStyle name="Accent6 - 40%" xfId="41"/>
    <cellStyle name="Accent6 - 60%" xfId="42"/>
    <cellStyle name="AeE­ [0]_INQUIRY ¿μ¾÷AßAø " xfId="43"/>
    <cellStyle name="AeE­_INQUIRY ¿μ¾÷AßAø " xfId="44"/>
    <cellStyle name="AÞ¸¶ [0]_INQUIRY ¿?¾÷AßAø " xfId="45"/>
    <cellStyle name="AÞ¸¶_INQUIRY ¿?¾÷AßAø " xfId="46"/>
    <cellStyle name="Bad" xfId="47" builtinId="27" customBuiltin="1"/>
    <cellStyle name="Black" xfId="48"/>
    <cellStyle name="Border" xfId="49"/>
    <cellStyle name="C?AØ_¿?¾÷CoE² " xfId="50"/>
    <cellStyle name="C￥AØ_¿μ¾÷CoE² " xfId="51"/>
    <cellStyle name="Calculation" xfId="52" builtinId="22" customBuiltin="1"/>
    <cellStyle name="Check Cell" xfId="53" builtinId="23" customBuiltin="1"/>
    <cellStyle name="Comma0" xfId="54"/>
    <cellStyle name="Currency0" xfId="55"/>
    <cellStyle name="Date" xfId="56"/>
    <cellStyle name="Dezimal [0]_laroux" xfId="57"/>
    <cellStyle name="Dezimal_laroux" xfId="58"/>
    <cellStyle name="Emphasis 1" xfId="59"/>
    <cellStyle name="Emphasis 2" xfId="60"/>
    <cellStyle name="Emphasis 3" xfId="61"/>
    <cellStyle name="Euro" xfId="62"/>
    <cellStyle name="Explanatory Text" xfId="63" builtinId="53" customBuiltin="1"/>
    <cellStyle name="Fixed" xfId="64"/>
    <cellStyle name="Good" xfId="65" builtinId="26" customBuiltin="1"/>
    <cellStyle name="Grey" xfId="66"/>
    <cellStyle name="Heading 1" xfId="67" builtinId="16" customBuiltin="1"/>
    <cellStyle name="Heading 2" xfId="68" builtinId="17" customBuiltin="1"/>
    <cellStyle name="Heading 3" xfId="69" builtinId="18" customBuiltin="1"/>
    <cellStyle name="Heading 4" xfId="70" builtinId="19" customBuiltin="1"/>
    <cellStyle name="Hyperlink" xfId="71" builtinId="8"/>
    <cellStyle name="Hyperlink_Income Tax Calculation 2010-11 witn 16 page-2-2" xfId="72"/>
    <cellStyle name="Input" xfId="73" builtinId="20" customBuiltin="1"/>
    <cellStyle name="Input [yellow]" xfId="74"/>
    <cellStyle name="Linked Cell" xfId="75" builtinId="24" customBuiltin="1"/>
    <cellStyle name="Milliers [0]_laroux" xfId="76"/>
    <cellStyle name="Milliers_laroux" xfId="77"/>
    <cellStyle name="Neutral" xfId="78" builtinId="28" customBuiltin="1"/>
    <cellStyle name="Non défini" xfId="79"/>
    <cellStyle name="Normal" xfId="0" builtinId="0"/>
    <cellStyle name="Normal - Style1" xfId="80"/>
    <cellStyle name="Normal 2" xfId="81"/>
    <cellStyle name="Normal 3" xfId="82"/>
    <cellStyle name="Normal 4" xfId="83"/>
    <cellStyle name="Normal 5" xfId="84"/>
    <cellStyle name="Normal_challan - 280" xfId="85"/>
    <cellStyle name="Normal_Form 10E" xfId="86"/>
    <cellStyle name="Normal_I T 2006_New" xfId="87"/>
    <cellStyle name="Normal_ITR-1" xfId="88"/>
    <cellStyle name="Normal_Kirit Patel" xfId="89"/>
    <cellStyle name="Note" xfId="90" builtinId="10" customBuiltin="1"/>
    <cellStyle name="Output" xfId="91" builtinId="21" customBuiltin="1"/>
    <cellStyle name="Percent [2]" xfId="92"/>
    <cellStyle name="Red" xfId="93"/>
    <cellStyle name="Sheet Title" xfId="94"/>
    <cellStyle name="Title" xfId="95" builtinId="15" customBuiltin="1"/>
    <cellStyle name="Total" xfId="96" builtinId="25" customBuiltin="1"/>
    <cellStyle name="Währung [0]_RESULTS" xfId="97"/>
    <cellStyle name="Währung_RESULTS" xfId="98"/>
    <cellStyle name="Warning Text" xfId="99" builtinId="11" customBuiltin="1"/>
    <cellStyle name="똿뗦먛귟 [0.00]_PRODUCT DETAIL Q1" xfId="100"/>
    <cellStyle name="똿뗦먛귟_PRODUCT DETAIL Q1" xfId="101"/>
    <cellStyle name="믅됞 [0.00]_PRODUCT DETAIL Q1" xfId="102"/>
    <cellStyle name="믅됞_PRODUCT DETAIL Q1" xfId="103"/>
    <cellStyle name="백분율_HOBONG" xfId="104"/>
    <cellStyle name="뷭?_BOOKSHIP" xfId="105"/>
    <cellStyle name="콤마 [0]_1202" xfId="106"/>
    <cellStyle name="콤마_1202" xfId="107"/>
    <cellStyle name="통화 [0]_1202" xfId="108"/>
    <cellStyle name="통화_1202" xfId="109"/>
    <cellStyle name="표준_(정보부문)월별인원계획" xfId="1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19050</xdr:rowOff>
    </xdr:from>
    <xdr:to>
      <xdr:col>3</xdr:col>
      <xdr:colOff>1638300</xdr:colOff>
      <xdr:row>65535</xdr:row>
      <xdr:rowOff>0</xdr:rowOff>
    </xdr:to>
    <xdr:sp macro="" textlink="">
      <xdr:nvSpPr>
        <xdr:cNvPr id="25603" name="AutoShape 10" descr="Slide1"/>
        <xdr:cNvSpPr>
          <a:spLocks noChangeArrowheads="1"/>
        </xdr:cNvSpPr>
      </xdr:nvSpPr>
      <xdr:spPr bwMode="auto">
        <a:xfrm>
          <a:off x="0" y="3790950"/>
          <a:ext cx="3524250" cy="1724025"/>
        </a:xfrm>
        <a:prstGeom prst="roundRect">
          <a:avLst>
            <a:gd name="adj" fmla="val 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1866900</xdr:colOff>
      <xdr:row>14</xdr:row>
      <xdr:rowOff>180975</xdr:rowOff>
    </xdr:from>
    <xdr:to>
      <xdr:col>11</xdr:col>
      <xdr:colOff>180975</xdr:colOff>
      <xdr:row>19</xdr:row>
      <xdr:rowOff>180975</xdr:rowOff>
    </xdr:to>
    <xdr:pic>
      <xdr:nvPicPr>
        <xdr:cNvPr id="11411" name="Picture 122" descr="Cyber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2375" y="3657600"/>
          <a:ext cx="17716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14</xdr:row>
      <xdr:rowOff>180975</xdr:rowOff>
    </xdr:from>
    <xdr:to>
      <xdr:col>2</xdr:col>
      <xdr:colOff>485775</xdr:colOff>
      <xdr:row>19</xdr:row>
      <xdr:rowOff>180975</xdr:rowOff>
    </xdr:to>
    <xdr:pic>
      <xdr:nvPicPr>
        <xdr:cNvPr id="11412" name="Picture 123" descr="Cyber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3657600"/>
          <a:ext cx="17716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7</xdr:row>
      <xdr:rowOff>123825</xdr:rowOff>
    </xdr:from>
    <xdr:to>
      <xdr:col>20</xdr:col>
      <xdr:colOff>66675</xdr:colOff>
      <xdr:row>18</xdr:row>
      <xdr:rowOff>152400</xdr:rowOff>
    </xdr:to>
    <xdr:sp macro="" textlink="">
      <xdr:nvSpPr>
        <xdr:cNvPr id="7194" name="AutoShape 20"/>
        <xdr:cNvSpPr>
          <a:spLocks noChangeArrowheads="1"/>
        </xdr:cNvSpPr>
      </xdr:nvSpPr>
      <xdr:spPr bwMode="auto">
        <a:xfrm>
          <a:off x="257175" y="1590675"/>
          <a:ext cx="3771900" cy="2028825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123825</xdr:colOff>
      <xdr:row>7</xdr:row>
      <xdr:rowOff>133350</xdr:rowOff>
    </xdr:from>
    <xdr:to>
      <xdr:col>40</xdr:col>
      <xdr:colOff>76200</xdr:colOff>
      <xdr:row>18</xdr:row>
      <xdr:rowOff>161925</xdr:rowOff>
    </xdr:to>
    <xdr:sp macro="" textlink="">
      <xdr:nvSpPr>
        <xdr:cNvPr id="7195" name="AutoShape 21"/>
        <xdr:cNvSpPr>
          <a:spLocks noChangeArrowheads="1"/>
        </xdr:cNvSpPr>
      </xdr:nvSpPr>
      <xdr:spPr bwMode="auto">
        <a:xfrm>
          <a:off x="4086225" y="1600200"/>
          <a:ext cx="3819525" cy="2028825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85725</xdr:colOff>
      <xdr:row>19</xdr:row>
      <xdr:rowOff>76200</xdr:rowOff>
    </xdr:from>
    <xdr:to>
      <xdr:col>40</xdr:col>
      <xdr:colOff>57150</xdr:colOff>
      <xdr:row>28</xdr:row>
      <xdr:rowOff>104775</xdr:rowOff>
    </xdr:to>
    <xdr:sp macro="" textlink="">
      <xdr:nvSpPr>
        <xdr:cNvPr id="7196" name="AutoShape 22"/>
        <xdr:cNvSpPr>
          <a:spLocks noChangeArrowheads="1"/>
        </xdr:cNvSpPr>
      </xdr:nvSpPr>
      <xdr:spPr bwMode="auto">
        <a:xfrm>
          <a:off x="247650" y="3752850"/>
          <a:ext cx="7639050" cy="1914525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4</xdr:row>
      <xdr:rowOff>0</xdr:rowOff>
    </xdr:from>
    <xdr:to>
      <xdr:col>9</xdr:col>
      <xdr:colOff>200025</xdr:colOff>
      <xdr:row>5</xdr:row>
      <xdr:rowOff>19050</xdr:rowOff>
    </xdr:to>
    <xdr:pic>
      <xdr:nvPicPr>
        <xdr:cNvPr id="15380" name="Picture 1" descr="Rikesh Elecation card-1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biLevel thresh="50000"/>
        </a:blip>
        <a:srcRect/>
        <a:stretch>
          <a:fillRect/>
        </a:stretch>
      </xdr:blipFill>
      <xdr:spPr bwMode="auto">
        <a:xfrm>
          <a:off x="3143250" y="628650"/>
          <a:ext cx="4286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New%20Folder/DATA/ICOM%20TAX/ITR%20FORMS/ITR2_Ver2.1/ITR2_DN14%20(un%20protect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OMDP1/LOCALS~1/Temp/I-Tax-Calculator-F-Y-10-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GFACT/Application%20Data/Microsoft/AddIns/Num2text.xla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Index"/>
      <sheetName val="PART A - GENERAL"/>
      <sheetName val="PARTB - TI - TTI"/>
      <sheetName val="HOUSE_PROPERTY"/>
      <sheetName val="CG-OS"/>
      <sheetName val="CYLA-BFLA"/>
      <sheetName val="CFL"/>
      <sheetName val="VIA"/>
      <sheetName val="SPI - SI"/>
      <sheetName val="EI"/>
      <sheetName val="AIR-IT"/>
      <sheetName val="TDS"/>
      <sheetName val="Instructions"/>
      <sheetName val="Pre_XML"/>
    </sheetNames>
    <sheetDataSet>
      <sheetData sheetId="0"/>
      <sheetData sheetId="1"/>
      <sheetData sheetId="2">
        <row r="1">
          <cell r="BH1" t="str">
            <v>01-ANDAMAN AND NICOBAR ISLANDS</v>
          </cell>
        </row>
        <row r="2">
          <cell r="BH2" t="str">
            <v>02-ANDHRA PRADESH</v>
          </cell>
        </row>
        <row r="3">
          <cell r="BH3" t="str">
            <v>03-ARUNACHAL PRADESH</v>
          </cell>
        </row>
        <row r="4">
          <cell r="BH4" t="str">
            <v>04-ASSAM</v>
          </cell>
        </row>
        <row r="5">
          <cell r="BH5" t="str">
            <v>05-BIHAR</v>
          </cell>
        </row>
        <row r="6">
          <cell r="BH6" t="str">
            <v>06-CHANDIGARH</v>
          </cell>
        </row>
        <row r="7">
          <cell r="BH7" t="str">
            <v>07-DADRA AND NAGAR HAVELI</v>
          </cell>
        </row>
        <row r="8">
          <cell r="BH8" t="str">
            <v>08-DAMAN AND DIU</v>
          </cell>
        </row>
        <row r="9">
          <cell r="BH9" t="str">
            <v>09-DELHI</v>
          </cell>
        </row>
        <row r="10">
          <cell r="BH10" t="str">
            <v>10-GOA</v>
          </cell>
        </row>
        <row r="11">
          <cell r="BH11" t="str">
            <v>11-GUJARAT</v>
          </cell>
        </row>
        <row r="12">
          <cell r="BH12" t="str">
            <v>12-HARYANA</v>
          </cell>
        </row>
        <row r="13">
          <cell r="BH13" t="str">
            <v>13-HIMACHAL PRADESH</v>
          </cell>
        </row>
        <row r="14">
          <cell r="BH14" t="str">
            <v>14-JAMMU AND KASHMIR</v>
          </cell>
        </row>
        <row r="15">
          <cell r="BH15" t="str">
            <v>15-KARNATAKA</v>
          </cell>
        </row>
        <row r="16">
          <cell r="BH16" t="str">
            <v>16-KERALA</v>
          </cell>
        </row>
        <row r="17">
          <cell r="BH17" t="str">
            <v>17-LAKHSWADEEP</v>
          </cell>
        </row>
        <row r="18">
          <cell r="BH18" t="str">
            <v>18-MADHYA PRADESH</v>
          </cell>
        </row>
        <row r="19">
          <cell r="BH19" t="str">
            <v>19-MAHARASHTRA</v>
          </cell>
        </row>
        <row r="20">
          <cell r="BH20" t="str">
            <v>20-MANIPUR</v>
          </cell>
        </row>
        <row r="21">
          <cell r="BH21" t="str">
            <v>21-MEGHALAYA</v>
          </cell>
        </row>
        <row r="22">
          <cell r="BH22" t="str">
            <v>22-MIZORAM</v>
          </cell>
        </row>
        <row r="23">
          <cell r="BH23" t="str">
            <v>23-NAGALAND</v>
          </cell>
        </row>
        <row r="24">
          <cell r="BH24" t="str">
            <v>24-ORISSA</v>
          </cell>
        </row>
        <row r="25">
          <cell r="BH25" t="str">
            <v>25-PONDICHERRY</v>
          </cell>
        </row>
        <row r="26">
          <cell r="BH26" t="str">
            <v>26-PUNJAB</v>
          </cell>
        </row>
        <row r="27">
          <cell r="BH27" t="str">
            <v>27-RAJASTHAN</v>
          </cell>
        </row>
        <row r="28">
          <cell r="BH28" t="str">
            <v>28-SIKKIM</v>
          </cell>
        </row>
        <row r="29">
          <cell r="BH29" t="str">
            <v>29-TAMILNADU</v>
          </cell>
        </row>
        <row r="30">
          <cell r="BH30" t="str">
            <v>30-TRIPURA</v>
          </cell>
        </row>
        <row r="31">
          <cell r="BH31" t="str">
            <v>31-UTTAR PRADESH</v>
          </cell>
        </row>
        <row r="32">
          <cell r="BH32" t="str">
            <v>32-WEST BENGAL</v>
          </cell>
        </row>
        <row r="33">
          <cell r="BH33" t="str">
            <v>33-CHHATISHGARH</v>
          </cell>
        </row>
        <row r="34">
          <cell r="BH34" t="str">
            <v>34-UTTARANCHAL</v>
          </cell>
        </row>
        <row r="35">
          <cell r="BH35" t="str">
            <v>35-JHARKHAND</v>
          </cell>
        </row>
        <row r="36">
          <cell r="BH36" t="str">
            <v>99-FOREIGN</v>
          </cell>
        </row>
      </sheetData>
      <sheetData sheetId="3">
        <row r="62">
          <cell r="M62" t="str">
            <v>SAVINGS</v>
          </cell>
          <cell r="N62" t="str">
            <v>YES</v>
          </cell>
        </row>
        <row r="63">
          <cell r="M63" t="str">
            <v>CURRENT</v>
          </cell>
          <cell r="N63" t="str">
            <v>NO</v>
          </cell>
        </row>
        <row r="141">
          <cell r="A141" t="str">
            <v>01-ANDAMAN AND NICOBAR ISLANDS</v>
          </cell>
        </row>
        <row r="142">
          <cell r="A142" t="str">
            <v>02-ANDHRA PRADESH</v>
          </cell>
        </row>
        <row r="143">
          <cell r="A143" t="str">
            <v>03-ARUNACHAL PRADESH</v>
          </cell>
        </row>
        <row r="144">
          <cell r="A144" t="str">
            <v>04-ASSAM</v>
          </cell>
        </row>
        <row r="145">
          <cell r="A145" t="str">
            <v>05-BIHAR</v>
          </cell>
        </row>
        <row r="146">
          <cell r="A146" t="str">
            <v>06-CHANDIGARH</v>
          </cell>
        </row>
        <row r="147">
          <cell r="A147" t="str">
            <v>07-DADRA AND NAGAR HAVELI</v>
          </cell>
        </row>
        <row r="148">
          <cell r="A148" t="str">
            <v>08-DAMAN AND DIU</v>
          </cell>
        </row>
        <row r="149">
          <cell r="A149" t="str">
            <v>09-DELHI</v>
          </cell>
        </row>
        <row r="150">
          <cell r="A150" t="str">
            <v>10-GOA</v>
          </cell>
        </row>
        <row r="151">
          <cell r="A151" t="str">
            <v>11-GUJARAT</v>
          </cell>
        </row>
        <row r="152">
          <cell r="A152" t="str">
            <v>12-HARYANA</v>
          </cell>
        </row>
        <row r="153">
          <cell r="A153" t="str">
            <v>13-HIMACHAL PRADESH</v>
          </cell>
        </row>
        <row r="154">
          <cell r="A154" t="str">
            <v>14-JAMMU AND KASHMIR</v>
          </cell>
        </row>
        <row r="155">
          <cell r="A155" t="str">
            <v>15-KARNATAKA</v>
          </cell>
        </row>
        <row r="156">
          <cell r="A156" t="str">
            <v>16-KERALA</v>
          </cell>
        </row>
        <row r="157">
          <cell r="A157" t="str">
            <v>17-LAKHSWADEEP</v>
          </cell>
        </row>
        <row r="158">
          <cell r="A158" t="str">
            <v>18-MADHYA PRADESH</v>
          </cell>
        </row>
        <row r="159">
          <cell r="A159" t="str">
            <v>19-MAHARASHTRA</v>
          </cell>
        </row>
        <row r="160">
          <cell r="A160" t="str">
            <v>20-MANIPUR</v>
          </cell>
        </row>
        <row r="161">
          <cell r="A161" t="str">
            <v>21-MEGHALAYA</v>
          </cell>
        </row>
        <row r="162">
          <cell r="A162" t="str">
            <v>22-MIZORAM</v>
          </cell>
        </row>
        <row r="163">
          <cell r="A163" t="str">
            <v>23-NAGALAND</v>
          </cell>
        </row>
        <row r="164">
          <cell r="A164" t="str">
            <v>24-ORISSA</v>
          </cell>
        </row>
        <row r="165">
          <cell r="A165" t="str">
            <v>25-PONDICHERRY</v>
          </cell>
        </row>
        <row r="166">
          <cell r="A166" t="str">
            <v>26-PUNJAB</v>
          </cell>
        </row>
        <row r="167">
          <cell r="A167" t="str">
            <v>27-RAJASTHAN</v>
          </cell>
        </row>
        <row r="168">
          <cell r="A168" t="str">
            <v>28-SIKKIM</v>
          </cell>
        </row>
        <row r="169">
          <cell r="A169" t="str">
            <v>29-TAMILNADU</v>
          </cell>
        </row>
        <row r="170">
          <cell r="A170" t="str">
            <v>30-TRIPURA</v>
          </cell>
        </row>
        <row r="171">
          <cell r="A171" t="str">
            <v>31-UTTAR PRADESH</v>
          </cell>
        </row>
        <row r="172">
          <cell r="A172" t="str">
            <v>32-WEST BENGAL</v>
          </cell>
        </row>
        <row r="173">
          <cell r="A173" t="str">
            <v>33-CHHATISHGARH</v>
          </cell>
        </row>
        <row r="174">
          <cell r="A174" t="str">
            <v>34-UTTARANCHAL</v>
          </cell>
        </row>
        <row r="175">
          <cell r="A175" t="str">
            <v>35-JHARKHAND</v>
          </cell>
        </row>
        <row r="176">
          <cell r="A176" t="str">
            <v>99-FOREIGN</v>
          </cell>
        </row>
      </sheetData>
      <sheetData sheetId="4">
        <row r="61">
          <cell r="D61" t="str">
            <v>01-ANDAMAN AND NICOBAR ISLANDS</v>
          </cell>
          <cell r="F61" t="str">
            <v>Y</v>
          </cell>
        </row>
        <row r="62">
          <cell r="D62" t="str">
            <v>02-ANDHRA PRADESH</v>
          </cell>
          <cell r="F62" t="str">
            <v>N</v>
          </cell>
        </row>
        <row r="63">
          <cell r="D63" t="str">
            <v>03-ARUNACHAL PRADESH</v>
          </cell>
        </row>
        <row r="64">
          <cell r="D64" t="str">
            <v>04-ASSAM</v>
          </cell>
        </row>
        <row r="65">
          <cell r="D65" t="str">
            <v>05-BIHAR</v>
          </cell>
        </row>
        <row r="66">
          <cell r="D66" t="str">
            <v>06-CHANDIGARH</v>
          </cell>
        </row>
        <row r="67">
          <cell r="D67" t="str">
            <v>07-DADRA AND NAGAR HAVELI</v>
          </cell>
        </row>
        <row r="68">
          <cell r="D68" t="str">
            <v>08-DAMAN AND DIU</v>
          </cell>
        </row>
        <row r="69">
          <cell r="D69" t="str">
            <v>09-DELHI</v>
          </cell>
        </row>
        <row r="70">
          <cell r="D70" t="str">
            <v>10-GOA</v>
          </cell>
        </row>
        <row r="71">
          <cell r="D71" t="str">
            <v>11-GUJARAT</v>
          </cell>
        </row>
        <row r="72">
          <cell r="D72" t="str">
            <v>12-HARYANA</v>
          </cell>
        </row>
        <row r="73">
          <cell r="D73" t="str">
            <v>13-HIMACHAL PRADESH</v>
          </cell>
        </row>
        <row r="74">
          <cell r="D74" t="str">
            <v>14-JAMMU AND KASHMIR</v>
          </cell>
        </row>
        <row r="75">
          <cell r="D75" t="str">
            <v>15-KARNATAKA</v>
          </cell>
        </row>
        <row r="76">
          <cell r="D76" t="str">
            <v>16-KERALA</v>
          </cell>
        </row>
        <row r="77">
          <cell r="D77" t="str">
            <v>17-LAKHSWADEEP</v>
          </cell>
        </row>
        <row r="78">
          <cell r="D78" t="str">
            <v>18-MADHYA PRADESH</v>
          </cell>
        </row>
        <row r="79">
          <cell r="D79" t="str">
            <v>19-MAHARASHTRA</v>
          </cell>
        </row>
        <row r="80">
          <cell r="D80" t="str">
            <v>20-MANIPUR</v>
          </cell>
        </row>
        <row r="81">
          <cell r="D81" t="str">
            <v>21-MEGHALAYA</v>
          </cell>
        </row>
        <row r="82">
          <cell r="D82" t="str">
            <v>22-MIZORAM</v>
          </cell>
        </row>
        <row r="83">
          <cell r="D83" t="str">
            <v>23-NAGALAND</v>
          </cell>
        </row>
        <row r="84">
          <cell r="D84" t="str">
            <v>24-ORISSA</v>
          </cell>
        </row>
        <row r="85">
          <cell r="D85" t="str">
            <v>25-PONDICHERRY</v>
          </cell>
        </row>
        <row r="86">
          <cell r="D86" t="str">
            <v>26-PUNJAB</v>
          </cell>
        </row>
        <row r="87">
          <cell r="D87" t="str">
            <v>27-RAJASTHAN</v>
          </cell>
        </row>
        <row r="88">
          <cell r="D88" t="str">
            <v>28-SIKKIM</v>
          </cell>
        </row>
        <row r="89">
          <cell r="D89" t="str">
            <v>29-TAMILNADU</v>
          </cell>
        </row>
        <row r="90">
          <cell r="D90" t="str">
            <v>30-TRIPURA</v>
          </cell>
        </row>
        <row r="91">
          <cell r="D91" t="str">
            <v>31-UTTAR PRADESH</v>
          </cell>
        </row>
        <row r="92">
          <cell r="D92" t="str">
            <v>32-WEST BENGAL</v>
          </cell>
        </row>
        <row r="93">
          <cell r="D93" t="str">
            <v>33-CHHATISHGARH</v>
          </cell>
        </row>
        <row r="94">
          <cell r="D94" t="str">
            <v>34-UTTARANCHAL</v>
          </cell>
        </row>
        <row r="95">
          <cell r="D95" t="str">
            <v>35-JHARKHAND</v>
          </cell>
        </row>
        <row r="96">
          <cell r="D96" t="str">
            <v>99-FOREIGN</v>
          </cell>
        </row>
      </sheetData>
      <sheetData sheetId="5">
        <row r="67">
          <cell r="J67">
            <v>0</v>
          </cell>
        </row>
      </sheetData>
      <sheetData sheetId="6">
        <row r="11">
          <cell r="E11">
            <v>0</v>
          </cell>
          <cell r="F11">
            <v>0</v>
          </cell>
        </row>
        <row r="12">
          <cell r="E12">
            <v>0</v>
          </cell>
        </row>
        <row r="22">
          <cell r="E22">
            <v>0</v>
          </cell>
        </row>
      </sheetData>
      <sheetData sheetId="7"/>
      <sheetData sheetId="8"/>
      <sheetData sheetId="9">
        <row r="46">
          <cell r="D46">
            <v>1</v>
          </cell>
          <cell r="E46">
            <v>1</v>
          </cell>
        </row>
        <row r="47">
          <cell r="D47" t="str">
            <v>1A</v>
          </cell>
          <cell r="E47">
            <v>10</v>
          </cell>
        </row>
        <row r="48">
          <cell r="D48">
            <v>21</v>
          </cell>
          <cell r="E48">
            <v>12.5</v>
          </cell>
        </row>
        <row r="49">
          <cell r="D49">
            <v>22</v>
          </cell>
          <cell r="E49">
            <v>20</v>
          </cell>
        </row>
        <row r="50">
          <cell r="D50" t="str">
            <v>5A1a</v>
          </cell>
          <cell r="E50">
            <v>30</v>
          </cell>
        </row>
        <row r="51">
          <cell r="D51" t="str">
            <v>FA</v>
          </cell>
          <cell r="E51">
            <v>50</v>
          </cell>
        </row>
        <row r="52">
          <cell r="D52" t="str">
            <v>5A1b1</v>
          </cell>
        </row>
        <row r="53">
          <cell r="D53" t="str">
            <v>5A1b2</v>
          </cell>
        </row>
        <row r="54">
          <cell r="D54" t="str">
            <v>5A1b3</v>
          </cell>
        </row>
        <row r="55">
          <cell r="D55" t="str">
            <v>5AB1a</v>
          </cell>
        </row>
        <row r="56">
          <cell r="D56" t="str">
            <v>5AB1b</v>
          </cell>
        </row>
        <row r="57">
          <cell r="D57" t="str">
            <v>5AC</v>
          </cell>
        </row>
        <row r="58">
          <cell r="D58" t="str">
            <v>5ACA</v>
          </cell>
        </row>
        <row r="59">
          <cell r="D59" t="str">
            <v>5B</v>
          </cell>
        </row>
        <row r="60">
          <cell r="D60" t="str">
            <v>5BB</v>
          </cell>
        </row>
        <row r="61">
          <cell r="D61" t="str">
            <v>5BBA</v>
          </cell>
        </row>
        <row r="62">
          <cell r="D62" t="str">
            <v>5BBB</v>
          </cell>
        </row>
        <row r="63">
          <cell r="D63" t="str">
            <v>5BBC</v>
          </cell>
        </row>
        <row r="64">
          <cell r="D64" t="str">
            <v>5Ea</v>
          </cell>
        </row>
        <row r="65">
          <cell r="D65" t="str">
            <v>5Eb</v>
          </cell>
        </row>
        <row r="66">
          <cell r="D66" t="str">
            <v>DTAA</v>
          </cell>
        </row>
      </sheetData>
      <sheetData sheetId="10"/>
      <sheetData sheetId="11"/>
      <sheetData sheetId="12">
        <row r="62">
          <cell r="G62" t="str">
            <v>01-ANDAMAN AND NICOBAR ISLANDS</v>
          </cell>
        </row>
        <row r="63">
          <cell r="G63" t="str">
            <v>02-ANDHRA PRADESH</v>
          </cell>
        </row>
        <row r="64">
          <cell r="G64" t="str">
            <v>03-ARUNACHAL PRADESH</v>
          </cell>
        </row>
        <row r="65">
          <cell r="G65" t="str">
            <v>04-ASSAM</v>
          </cell>
        </row>
        <row r="66">
          <cell r="G66" t="str">
            <v>05-BIHAR</v>
          </cell>
        </row>
        <row r="67">
          <cell r="G67" t="str">
            <v>06-CHANDIGARH</v>
          </cell>
        </row>
        <row r="68">
          <cell r="G68" t="str">
            <v>07-DADRA AND NAGAR HAVELI</v>
          </cell>
        </row>
        <row r="69">
          <cell r="G69" t="str">
            <v>08-DAMAN AND DIU</v>
          </cell>
        </row>
        <row r="70">
          <cell r="G70" t="str">
            <v>09-DELHI</v>
          </cell>
        </row>
        <row r="71">
          <cell r="G71" t="str">
            <v>10-GOA</v>
          </cell>
        </row>
        <row r="72">
          <cell r="G72" t="str">
            <v>11-GUJARAT</v>
          </cell>
        </row>
        <row r="73">
          <cell r="G73" t="str">
            <v>12-HARYANA</v>
          </cell>
        </row>
        <row r="74">
          <cell r="G74" t="str">
            <v>13-HIMACHAL PRADESH</v>
          </cell>
        </row>
        <row r="75">
          <cell r="G75" t="str">
            <v>14-JAMMU AND KASHMIR</v>
          </cell>
        </row>
        <row r="76">
          <cell r="G76" t="str">
            <v>15-KARNATAKA</v>
          </cell>
        </row>
        <row r="77">
          <cell r="G77" t="str">
            <v>16-KERALA</v>
          </cell>
        </row>
        <row r="78">
          <cell r="G78" t="str">
            <v>17-LAKHSWADEEP</v>
          </cell>
        </row>
        <row r="79">
          <cell r="G79" t="str">
            <v>18-MADHYA PRADESH</v>
          </cell>
        </row>
        <row r="80">
          <cell r="G80" t="str">
            <v>19-MAHARASHTRA</v>
          </cell>
        </row>
        <row r="81">
          <cell r="G81" t="str">
            <v>20-MANIPUR</v>
          </cell>
        </row>
        <row r="82">
          <cell r="G82" t="str">
            <v>21-MEGHALAYA</v>
          </cell>
        </row>
        <row r="83">
          <cell r="G83" t="str">
            <v>22-MIZORAM</v>
          </cell>
        </row>
        <row r="84">
          <cell r="G84" t="str">
            <v>23-NAGALAND</v>
          </cell>
        </row>
        <row r="85">
          <cell r="G85" t="str">
            <v>24-ORISSA</v>
          </cell>
        </row>
        <row r="86">
          <cell r="G86" t="str">
            <v>25-PONDICHERRY</v>
          </cell>
        </row>
        <row r="87">
          <cell r="G87" t="str">
            <v>26-PUNJAB</v>
          </cell>
        </row>
        <row r="88">
          <cell r="G88" t="str">
            <v>27-RAJASTHAN</v>
          </cell>
        </row>
        <row r="89">
          <cell r="G89" t="str">
            <v>28-SIKKIM</v>
          </cell>
        </row>
        <row r="90">
          <cell r="G90" t="str">
            <v>29-TAMILNADU</v>
          </cell>
        </row>
        <row r="91">
          <cell r="G91" t="str">
            <v>30-TRIPURA</v>
          </cell>
        </row>
        <row r="92">
          <cell r="G92" t="str">
            <v>31-UTTAR PRADESH</v>
          </cell>
        </row>
        <row r="93">
          <cell r="G93" t="str">
            <v>32-WEST BENGAL</v>
          </cell>
        </row>
        <row r="94">
          <cell r="G94" t="str">
            <v>33-CHHATISHGARH</v>
          </cell>
        </row>
        <row r="95">
          <cell r="G95" t="str">
            <v>34-UTTARANCHAL</v>
          </cell>
        </row>
        <row r="96">
          <cell r="G96" t="str">
            <v>35-JHARKHAND</v>
          </cell>
        </row>
        <row r="97">
          <cell r="G97" t="str">
            <v>99-FOREIGN</v>
          </cell>
        </row>
      </sheetData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TAILS"/>
      <sheetName val="Form 16"/>
      <sheetName val="Taxable Income"/>
      <sheetName val="Form 10E"/>
      <sheetName val="Form 10E-2"/>
      <sheetName val="10 E-1"/>
      <sheetName val="10 E-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Num2text"/>
    </sheetNames>
    <definedNames>
      <definedName name="english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../I%20T%202005/IT/My%20Documents/I%20T/Kirit%20J%20Patel.xls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../I%20T%202005/IT/WINDOWS/Profiles/Taluka/My%20Documents/Income%20Tax/K%20%20Patel.xls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../I%20T%202005/IT/My%20Documents/I%20T/Kirit%20J%20Patel.xls" TargetMode="External"/><Relationship Id="rId5" Type="http://schemas.openxmlformats.org/officeDocument/2006/relationships/hyperlink" Target="../I%20T%202005/IT/WINDOWS/Profiles/Taluka/My%20Documents/Income%20Tax/K%20%20Patel.xls" TargetMode="External"/><Relationship Id="rId4" Type="http://schemas.openxmlformats.org/officeDocument/2006/relationships/hyperlink" Target="../I%20T%202005/IT/My%20Documents/I%20T/Kirit%20J%20Patel.xl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kirit422@gmail.com" TargetMode="External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L29"/>
  <sheetViews>
    <sheetView showRowColHeaders="0" tabSelected="1" workbookViewId="0">
      <pane ySplit="1" topLeftCell="A2" activePane="bottomLeft" state="frozen"/>
      <selection pane="bottomLeft" activeCell="A2" sqref="A2:J2"/>
    </sheetView>
  </sheetViews>
  <sheetFormatPr defaultColWidth="0" defaultRowHeight="15" zeroHeight="1"/>
  <cols>
    <col min="1" max="1" width="2.75" style="3" customWidth="1"/>
    <col min="2" max="2" width="11.875" style="3" customWidth="1"/>
    <col min="3" max="3" width="10.125" style="3" customWidth="1"/>
    <col min="4" max="4" width="21.75" style="3" customWidth="1"/>
    <col min="5" max="5" width="3.125" style="678" customWidth="1"/>
    <col min="6" max="6" width="3.5" style="3" customWidth="1"/>
    <col min="7" max="9" width="9.625" style="3" customWidth="1"/>
    <col min="10" max="10" width="13.125" style="3" customWidth="1"/>
    <col min="11" max="12" width="0.5" style="4" hidden="1" customWidth="1"/>
    <col min="13" max="16384" width="9" style="4" hidden="1"/>
  </cols>
  <sheetData>
    <row r="1" spans="1:12" s="6" customFormat="1" ht="17.25" customHeight="1" thickTop="1" thickBot="1">
      <c r="A1" s="573" t="s">
        <v>88</v>
      </c>
      <c r="B1" s="485"/>
      <c r="C1" s="485"/>
      <c r="D1" s="485"/>
      <c r="E1" s="485"/>
      <c r="F1" s="485"/>
      <c r="G1" s="485"/>
      <c r="H1" s="485"/>
      <c r="I1" s="485"/>
      <c r="J1" s="486"/>
      <c r="K1" s="487"/>
      <c r="L1" s="488"/>
    </row>
    <row r="2" spans="1:12" s="6" customFormat="1" ht="1.5" customHeight="1" thickTop="1">
      <c r="A2" s="1101"/>
      <c r="B2" s="1102"/>
      <c r="C2" s="1102"/>
      <c r="D2" s="1102"/>
      <c r="E2" s="1102"/>
      <c r="F2" s="1102"/>
      <c r="G2" s="1102"/>
      <c r="H2" s="1102"/>
      <c r="I2" s="1102"/>
      <c r="J2" s="1103"/>
    </row>
    <row r="3" spans="1:12" ht="20.25" customHeight="1" thickBot="1">
      <c r="A3" s="744" t="s">
        <v>251</v>
      </c>
      <c r="B3" s="7"/>
      <c r="C3" s="957" t="s">
        <v>895</v>
      </c>
      <c r="D3" s="957"/>
      <c r="E3" s="957"/>
      <c r="F3" s="957"/>
      <c r="G3" s="957"/>
      <c r="H3" s="957"/>
      <c r="I3" s="957"/>
      <c r="J3" s="1054"/>
    </row>
    <row r="4" spans="1:12" s="6" customFormat="1" ht="25.5" customHeight="1" thickBot="1">
      <c r="A4" s="8">
        <v>1</v>
      </c>
      <c r="B4" s="1116" t="s">
        <v>12</v>
      </c>
      <c r="C4" s="1117"/>
      <c r="D4" s="1117"/>
      <c r="E4" s="1117"/>
      <c r="F4" s="1117"/>
      <c r="G4" s="1117"/>
      <c r="H4" s="1117"/>
      <c r="I4" s="1117"/>
      <c r="J4" s="1117"/>
    </row>
    <row r="5" spans="1:12" s="6" customFormat="1" ht="44.25" customHeight="1" thickBot="1">
      <c r="A5" s="9">
        <v>2</v>
      </c>
      <c r="B5" s="1104" t="s">
        <v>13</v>
      </c>
      <c r="C5" s="1105"/>
      <c r="D5" s="1105"/>
      <c r="E5" s="1105"/>
      <c r="F5" s="1105"/>
      <c r="G5" s="1105"/>
      <c r="H5" s="1105"/>
      <c r="I5" s="1105"/>
      <c r="J5" s="1105"/>
    </row>
    <row r="6" spans="1:12" s="6" customFormat="1" ht="21.75" customHeight="1">
      <c r="A6" s="1106">
        <v>3</v>
      </c>
      <c r="B6" s="1107" t="s">
        <v>890</v>
      </c>
      <c r="C6" s="1108"/>
      <c r="D6" s="1108"/>
      <c r="E6" s="1108"/>
      <c r="F6" s="1108"/>
      <c r="G6" s="1108"/>
      <c r="H6" s="1108"/>
      <c r="I6" s="1108"/>
      <c r="J6" s="1109"/>
    </row>
    <row r="7" spans="1:12" s="6" customFormat="1" ht="21.75" customHeight="1">
      <c r="A7" s="1106"/>
      <c r="B7" s="1110"/>
      <c r="C7" s="1111"/>
      <c r="D7" s="1111"/>
      <c r="E7" s="1111"/>
      <c r="F7" s="1111"/>
      <c r="G7" s="1111"/>
      <c r="H7" s="1111"/>
      <c r="I7" s="1111"/>
      <c r="J7" s="1112"/>
    </row>
    <row r="8" spans="1:12" s="6" customFormat="1" ht="30" customHeight="1" thickBot="1">
      <c r="A8" s="1106"/>
      <c r="B8" s="1113"/>
      <c r="C8" s="1114"/>
      <c r="D8" s="1114"/>
      <c r="E8" s="1114"/>
      <c r="F8" s="1114"/>
      <c r="G8" s="1114"/>
      <c r="H8" s="1114"/>
      <c r="I8" s="1114"/>
      <c r="J8" s="1115"/>
    </row>
    <row r="9" spans="1:12" s="6" customFormat="1" ht="27" customHeight="1" thickBot="1">
      <c r="A9" s="580" t="s">
        <v>247</v>
      </c>
      <c r="B9" s="1118" t="s">
        <v>14</v>
      </c>
      <c r="C9" s="1118"/>
      <c r="D9" s="1118"/>
      <c r="E9" s="1133" t="s">
        <v>425</v>
      </c>
      <c r="F9" s="580" t="s">
        <v>865</v>
      </c>
      <c r="G9" s="1135" t="s">
        <v>137</v>
      </c>
      <c r="H9" s="1136"/>
      <c r="I9" s="1136"/>
      <c r="J9" s="1137"/>
    </row>
    <row r="10" spans="1:12" s="10" customFormat="1" ht="27" customHeight="1" thickBot="1">
      <c r="A10" s="580" t="s">
        <v>248</v>
      </c>
      <c r="B10" s="1118" t="s">
        <v>15</v>
      </c>
      <c r="C10" s="1118"/>
      <c r="D10" s="1118"/>
      <c r="E10" s="1134"/>
      <c r="F10" s="580" t="s">
        <v>250</v>
      </c>
      <c r="G10" s="1098" t="s">
        <v>138</v>
      </c>
      <c r="H10" s="1099"/>
      <c r="I10" s="1099"/>
      <c r="J10" s="1100"/>
    </row>
    <row r="11" spans="1:12" s="10" customFormat="1" ht="27" customHeight="1" thickBot="1">
      <c r="A11" s="580" t="s">
        <v>249</v>
      </c>
      <c r="B11" s="1118" t="s">
        <v>413</v>
      </c>
      <c r="C11" s="1118"/>
      <c r="D11" s="1118"/>
      <c r="E11" s="1134"/>
      <c r="F11" s="580" t="s">
        <v>412</v>
      </c>
      <c r="G11" s="1098" t="s">
        <v>152</v>
      </c>
      <c r="H11" s="1099"/>
      <c r="I11" s="1099"/>
      <c r="J11" s="1100"/>
    </row>
    <row r="12" spans="1:12" s="10" customFormat="1" ht="17.25" customHeight="1" thickBot="1">
      <c r="A12" s="1120" t="s">
        <v>323</v>
      </c>
      <c r="B12" s="1121"/>
      <c r="C12" s="1121"/>
      <c r="D12" s="1122"/>
      <c r="E12" s="772"/>
      <c r="F12" s="580" t="s">
        <v>866</v>
      </c>
      <c r="G12" s="1130" t="s">
        <v>875</v>
      </c>
      <c r="H12" s="1131"/>
      <c r="I12" s="1131"/>
      <c r="J12" s="1132"/>
    </row>
    <row r="13" spans="1:12" s="10" customFormat="1" ht="16.5" customHeight="1" thickBot="1">
      <c r="A13" s="1123"/>
      <c r="B13" s="1124"/>
      <c r="C13" s="1124"/>
      <c r="D13" s="1125"/>
      <c r="E13" s="889"/>
      <c r="F13" s="580" t="s">
        <v>613</v>
      </c>
      <c r="G13" s="1127" t="s">
        <v>874</v>
      </c>
      <c r="H13" s="1128"/>
      <c r="I13" s="1128"/>
      <c r="J13" s="1129"/>
    </row>
    <row r="14" spans="1:12" s="10" customFormat="1" ht="22.5" customHeight="1" thickBot="1">
      <c r="A14" s="580" t="s">
        <v>412</v>
      </c>
      <c r="B14" s="1098" t="s">
        <v>188</v>
      </c>
      <c r="C14" s="1099"/>
      <c r="D14" s="1100"/>
      <c r="E14" s="773"/>
      <c r="F14" s="497"/>
      <c r="G14" s="890" t="s">
        <v>724</v>
      </c>
      <c r="H14" s="496"/>
      <c r="I14" s="1126" t="s">
        <v>160</v>
      </c>
      <c r="J14" s="1126"/>
    </row>
    <row r="15" spans="1:12" s="11" customFormat="1" ht="18.95" customHeight="1">
      <c r="A15" s="493"/>
      <c r="B15" s="492"/>
      <c r="C15" s="492"/>
      <c r="D15" s="492"/>
      <c r="E15" s="1095" t="s">
        <v>16</v>
      </c>
      <c r="F15" s="497"/>
      <c r="G15" s="494" t="s">
        <v>728</v>
      </c>
      <c r="H15" s="495"/>
      <c r="I15" s="675" t="s">
        <v>574</v>
      </c>
      <c r="J15" s="497"/>
      <c r="K15" s="12"/>
      <c r="L15" s="12"/>
    </row>
    <row r="16" spans="1:12" s="11" customFormat="1" ht="18.95" customHeight="1">
      <c r="A16" s="396"/>
      <c r="B16" s="397"/>
      <c r="C16" s="397"/>
      <c r="D16" s="397"/>
      <c r="E16" s="1096"/>
      <c r="F16" s="497"/>
      <c r="G16" s="494" t="s">
        <v>725</v>
      </c>
      <c r="H16" s="498"/>
      <c r="I16" s="675" t="s">
        <v>729</v>
      </c>
      <c r="J16" s="497"/>
      <c r="K16" s="12"/>
      <c r="L16" s="12"/>
    </row>
    <row r="17" spans="1:12" s="6" customFormat="1" ht="18.95" customHeight="1">
      <c r="A17" s="489" t="s">
        <v>232</v>
      </c>
      <c r="B17" s="490"/>
      <c r="C17" s="490"/>
      <c r="D17" s="490"/>
      <c r="E17" s="1096"/>
      <c r="F17" s="497"/>
      <c r="G17" s="494" t="s">
        <v>726</v>
      </c>
      <c r="H17" s="498"/>
      <c r="I17" s="675" t="s">
        <v>730</v>
      </c>
      <c r="J17" s="497"/>
      <c r="K17" s="5"/>
      <c r="L17" s="5"/>
    </row>
    <row r="18" spans="1:12" s="6" customFormat="1" ht="18.95" customHeight="1">
      <c r="A18" s="489"/>
      <c r="B18" s="490"/>
      <c r="C18" s="490"/>
      <c r="D18" s="490"/>
      <c r="E18" s="1096"/>
      <c r="F18" s="497"/>
      <c r="G18" s="494" t="s">
        <v>727</v>
      </c>
      <c r="H18" s="499"/>
      <c r="I18" s="675" t="s">
        <v>731</v>
      </c>
      <c r="J18" s="497"/>
      <c r="K18" s="5"/>
      <c r="L18" s="5"/>
    </row>
    <row r="19" spans="1:12" ht="18.95" customHeight="1">
      <c r="A19" s="760" t="s">
        <v>234</v>
      </c>
      <c r="B19" s="491"/>
      <c r="C19" s="491"/>
      <c r="D19" s="491"/>
      <c r="E19" s="1096"/>
      <c r="F19" s="782"/>
      <c r="G19" s="494" t="s">
        <v>2</v>
      </c>
      <c r="H19" s="500"/>
      <c r="I19" s="675" t="s">
        <v>1</v>
      </c>
      <c r="J19" s="782"/>
    </row>
    <row r="20" spans="1:12" ht="18.75" customHeight="1" thickBot="1">
      <c r="A20" s="491"/>
      <c r="B20" s="491"/>
      <c r="C20" s="491"/>
      <c r="D20" s="491"/>
      <c r="E20" s="1097"/>
      <c r="F20" s="782"/>
      <c r="G20" s="494" t="s">
        <v>153</v>
      </c>
      <c r="H20" s="782"/>
      <c r="I20" s="494" t="s">
        <v>154</v>
      </c>
      <c r="J20" s="782"/>
    </row>
    <row r="21" spans="1:12" ht="2.25" customHeight="1">
      <c r="A21" s="678"/>
      <c r="B21" s="678"/>
      <c r="C21" s="678"/>
      <c r="D21" s="678"/>
      <c r="E21" s="491"/>
    </row>
    <row r="22" spans="1:12" hidden="1">
      <c r="E22" s="491"/>
      <c r="F22" s="4"/>
      <c r="G22" s="4"/>
      <c r="H22" s="4"/>
      <c r="I22" s="4"/>
    </row>
    <row r="23" spans="1:12" hidden="1">
      <c r="A23" s="4"/>
      <c r="B23" s="4"/>
      <c r="C23" s="4"/>
      <c r="D23" s="4"/>
      <c r="E23" s="491"/>
      <c r="F23" s="360"/>
      <c r="G23" s="360"/>
      <c r="H23" s="360"/>
      <c r="I23" s="360"/>
      <c r="J23" s="361"/>
    </row>
    <row r="24" spans="1:12" hidden="1">
      <c r="A24" s="1119" t="s">
        <v>323</v>
      </c>
      <c r="B24" s="1119"/>
      <c r="C24" s="1119"/>
      <c r="D24" s="1119"/>
      <c r="E24" s="677"/>
    </row>
    <row r="25" spans="1:12" ht="4.5" hidden="1" customHeight="1"/>
    <row r="26" spans="1:12" ht="1.5" hidden="1" customHeight="1"/>
    <row r="27" spans="1:12" hidden="1"/>
    <row r="28" spans="1:12" hidden="1"/>
    <row r="29" spans="1:12" hidden="1"/>
  </sheetData>
  <sheetProtection password="E221" sheet="1" objects="1" scenarios="1" formatCells="0" formatColumns="0" formatRows="0"/>
  <customSheetViews>
    <customSheetView guid="{049E6C55-41BB-11D7-A093-A9EBCA13345A}" showPageBreaks="1" hiddenRows="1" hiddenColumns="1" showRuler="0">
      <selection activeCell="A9" sqref="A9:D9"/>
      <pageMargins left="0" right="0" top="1.25" bottom="1" header="0.5" footer="0.9"/>
      <pageSetup paperSize="9" scale="97" orientation="portrait" horizontalDpi="180" verticalDpi="180" r:id="rId1"/>
      <headerFooter alignWithMargins="0"/>
    </customSheetView>
  </customSheetViews>
  <mergeCells count="19">
    <mergeCell ref="A24:D24"/>
    <mergeCell ref="B11:D11"/>
    <mergeCell ref="A12:D13"/>
    <mergeCell ref="I14:J14"/>
    <mergeCell ref="G13:J13"/>
    <mergeCell ref="G12:J12"/>
    <mergeCell ref="G11:J11"/>
    <mergeCell ref="E9:E11"/>
    <mergeCell ref="G9:J9"/>
    <mergeCell ref="G10:J10"/>
    <mergeCell ref="E15:E20"/>
    <mergeCell ref="B14:D14"/>
    <mergeCell ref="A2:J2"/>
    <mergeCell ref="B5:J5"/>
    <mergeCell ref="A6:A8"/>
    <mergeCell ref="B6:J8"/>
    <mergeCell ref="B4:J4"/>
    <mergeCell ref="B10:D10"/>
    <mergeCell ref="B9:D9"/>
  </mergeCells>
  <phoneticPr fontId="19" type="noConversion"/>
  <hyperlinks>
    <hyperlink ref="B11" r:id="rId2" location="Income_calculation" display="C:\I T 2005\IT\WINDOWS\Profiles\Taluka\My Documents\Income Tax\K  Patel.xls - Income_calculation"/>
    <hyperlink ref="G9" r:id="rId3" location="'Form No. 16  P 1'!A1" display="C:\I T 2005\IT\My Documents\I T\Kirit J Patel.xls - 'Form No. 16  P 1'!A1"/>
    <hyperlink ref="G10" r:id="rId4" location="'Form No. 16 P 2'!A1" display="C:\I T 2005\IT\My Documents\I T\Kirit J Patel.xls - 'Form No. 16 P 2'!A1"/>
    <hyperlink ref="G9:I9" location="'Form No. 16  P 1'!A1" display="'Form No. 16  P 1'!A1"/>
    <hyperlink ref="G12:H12" location="Saral!A1" display="Saral!A1"/>
    <hyperlink ref="B9" location="'Other Deails'!A1" display="'Other Deails'!A1"/>
    <hyperlink ref="G12:I12" location="Saral!A1" display="Saral!A1"/>
    <hyperlink ref="B10" r:id="rId5" location="'Details Salary'!DATA" display="C:\I T 2005\IT\WINDOWS\Profiles\Taluka\My Documents\Income Tax\K  Patel.xls - 'Details Salary'!DATA"/>
    <hyperlink ref="B10:D10" location="Salary!A1" display="Click here for fillup Details Salary VIEW AND PRINT"/>
    <hyperlink ref="B11:D11" location="Calculation!A1" display="Click here to  VIEW AND PRINT Income-Tax Statement"/>
    <hyperlink ref="G9:J9" location="'16_1'!A1" display="Click here to  VIEW AND PRINT Form No. 16's First Page"/>
    <hyperlink ref="G10:J10" location="'16_2'!A1" display="Click here to  VIEW AND PRINT Form No. 16's Second Page"/>
    <hyperlink ref="G11" r:id="rId6" location="'Form No. 16 P 2'!A1" display="C:\I T 2005\IT\My Documents\I T\Kirit J Patel.xls - 'Form No. 16 P 2'!A1"/>
    <hyperlink ref="B14" location="Saral!A1" display="Saral!A1"/>
    <hyperlink ref="B14:C14" location="Saral!A1" display="Saral!A1"/>
    <hyperlink ref="B14:D14" location="'IRT-2'!A1" display="Click here to  VIEW AND PRINT ITR-2"/>
    <hyperlink ref="E15" location="Calculation!A1" display="Click here to  VIEW AND PRINT Income-Tax Statement"/>
    <hyperlink ref="E15:E20" location="Calculation_Prapose!A1" display=" Prapose Calculation"/>
    <hyperlink ref="E9" location="Calculation!A1" display="Click here to  VIEW AND PRINT Income-Tax Statement"/>
    <hyperlink ref="E9:E11" location="'Challan 280'!A1" display="Challan-280"/>
    <hyperlink ref="G11:J11" location="ACKNOWLEDGEMENT!A1" display="Click here to  VIEW &amp; PRINT Acknowledgement"/>
    <hyperlink ref="G12:J12" location="'ITR-1'!A1" display="Click here to  VIEW AND PRINT ITR-1 Form"/>
    <hyperlink ref="G13:H13" location="Saral!A1" display="Saral!A1"/>
    <hyperlink ref="G13:I13" location="Saral!A1" display="Saral!A1"/>
    <hyperlink ref="G13:J13" location="'Form 10E'!A1" display="Click here to  Fillup Form 10 E 1 Page VIEW AND PRINT"/>
  </hyperlinks>
  <printOptions horizontalCentered="1"/>
  <pageMargins left="0.25" right="0" top="1.25" bottom="1" header="0.5" footer="0.9"/>
  <pageSetup paperSize="9" orientation="landscape" horizontalDpi="1200" verticalDpi="1200" r:id="rId7"/>
  <headerFooter alignWithMargins="0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GE406"/>
  <sheetViews>
    <sheetView showRowColHeaders="0" topLeftCell="A2" zoomScaleNormal="70" workbookViewId="0">
      <pane ySplit="1" topLeftCell="A45" activePane="bottomLeft" state="frozen"/>
      <selection activeCell="R67" sqref="R67"/>
      <selection pane="bottomLeft" activeCell="V75" sqref="V75:Y75"/>
    </sheetView>
  </sheetViews>
  <sheetFormatPr defaultColWidth="0" defaultRowHeight="15" zeroHeight="1"/>
  <cols>
    <col min="1" max="1" width="1.375" style="69" customWidth="1"/>
    <col min="2" max="2" width="3.25" style="69" customWidth="1"/>
    <col min="3" max="4" width="2.625" style="69" customWidth="1"/>
    <col min="5" max="5" width="2.5" style="69" customWidth="1"/>
    <col min="6" max="22" width="2.625" style="69" customWidth="1"/>
    <col min="23" max="23" width="1.625" style="69" customWidth="1"/>
    <col min="24" max="24" width="2.625" style="69" customWidth="1"/>
    <col min="25" max="25" width="0.5" style="69" customWidth="1"/>
    <col min="26" max="28" width="2.625" style="69" customWidth="1"/>
    <col min="29" max="29" width="1.875" style="69" customWidth="1"/>
    <col min="30" max="30" width="2.625" style="69" customWidth="1"/>
    <col min="31" max="31" width="0.5" style="69" customWidth="1"/>
    <col min="32" max="34" width="0.375" style="69" customWidth="1"/>
    <col min="35" max="35" width="5.25" style="69" customWidth="1"/>
    <col min="36" max="37" width="0.5" style="69" customWidth="1"/>
    <col min="38" max="38" width="2.625" style="69" customWidth="1"/>
    <col min="39" max="39" width="2.75" style="69" customWidth="1"/>
    <col min="40" max="40" width="2.125" style="34" customWidth="1"/>
    <col min="41" max="43" width="2.125" style="69" customWidth="1"/>
    <col min="44" max="44" width="2.625" style="69" customWidth="1"/>
    <col min="45" max="45" width="0.75" style="69" customWidth="1"/>
    <col min="46" max="46" width="8.625" style="69" customWidth="1"/>
    <col min="47" max="49" width="2.125" style="69" hidden="1" customWidth="1"/>
    <col min="50" max="50" width="0.5" style="69" hidden="1" customWidth="1"/>
    <col min="51" max="187" width="2.125" style="69" hidden="1" customWidth="1"/>
    <col min="188" max="16384" width="0" style="69" hidden="1"/>
  </cols>
  <sheetData>
    <row r="1" spans="1:46" s="28" customFormat="1">
      <c r="A1" s="28">
        <v>1</v>
      </c>
      <c r="B1" s="28">
        <v>2</v>
      </c>
      <c r="C1" s="28">
        <v>3</v>
      </c>
      <c r="D1" s="28">
        <v>4</v>
      </c>
      <c r="E1" s="28">
        <v>5</v>
      </c>
      <c r="F1" s="28">
        <v>6</v>
      </c>
      <c r="G1" s="28">
        <v>7</v>
      </c>
      <c r="H1" s="28">
        <v>8</v>
      </c>
      <c r="I1" s="28">
        <v>9</v>
      </c>
      <c r="J1" s="28">
        <v>10</v>
      </c>
      <c r="K1" s="28">
        <v>11</v>
      </c>
      <c r="L1" s="28">
        <v>12</v>
      </c>
      <c r="M1" s="28">
        <v>13</v>
      </c>
      <c r="N1" s="28">
        <v>14</v>
      </c>
      <c r="O1" s="28">
        <v>15</v>
      </c>
      <c r="P1" s="28">
        <v>16</v>
      </c>
      <c r="Q1" s="28">
        <v>17</v>
      </c>
      <c r="R1" s="28">
        <v>18</v>
      </c>
      <c r="S1" s="28">
        <v>19</v>
      </c>
      <c r="T1" s="28">
        <v>20</v>
      </c>
      <c r="U1" s="28">
        <v>21</v>
      </c>
      <c r="V1" s="28">
        <v>22</v>
      </c>
      <c r="X1" s="28">
        <v>23</v>
      </c>
      <c r="Y1" s="28">
        <v>24</v>
      </c>
      <c r="Z1" s="28">
        <v>25</v>
      </c>
      <c r="AA1" s="28">
        <v>26</v>
      </c>
      <c r="AB1" s="28">
        <v>27</v>
      </c>
      <c r="AC1" s="28">
        <v>28</v>
      </c>
      <c r="AE1" s="28">
        <v>29</v>
      </c>
      <c r="AF1" s="28">
        <v>30</v>
      </c>
      <c r="AG1" s="28">
        <v>31</v>
      </c>
      <c r="AH1" s="28">
        <v>32</v>
      </c>
      <c r="AI1" s="28">
        <v>33</v>
      </c>
      <c r="AJ1" s="28">
        <v>34</v>
      </c>
      <c r="AL1" s="28">
        <v>35</v>
      </c>
      <c r="AM1" s="28">
        <v>36</v>
      </c>
      <c r="AN1" s="28">
        <v>37</v>
      </c>
      <c r="AO1" s="28">
        <v>38</v>
      </c>
      <c r="AP1" s="28">
        <v>39</v>
      </c>
      <c r="AQ1" s="28">
        <v>40</v>
      </c>
      <c r="AR1" s="28">
        <v>41</v>
      </c>
      <c r="AS1" s="28">
        <v>42</v>
      </c>
    </row>
    <row r="2" spans="1:46" s="187" customFormat="1" ht="24" customHeight="1" thickBot="1">
      <c r="A2" s="1489" t="s">
        <v>252</v>
      </c>
      <c r="B2" s="1489"/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90" t="s">
        <v>44</v>
      </c>
      <c r="T2" s="1490"/>
      <c r="U2" s="1490"/>
      <c r="V2" s="1490"/>
      <c r="W2" s="1490"/>
      <c r="X2" s="1490"/>
      <c r="Y2" s="1490"/>
      <c r="Z2" s="1490"/>
      <c r="AA2" s="1490"/>
      <c r="AB2" s="1490"/>
      <c r="AC2" s="1490"/>
      <c r="AD2" s="1490"/>
      <c r="AE2" s="1490"/>
      <c r="AF2" s="1490"/>
      <c r="AG2" s="1490"/>
      <c r="AH2" s="1490"/>
      <c r="AI2" s="1490"/>
      <c r="AJ2" s="1490"/>
      <c r="AK2" s="1490"/>
      <c r="AL2" s="1490"/>
      <c r="AM2" s="1490"/>
      <c r="AN2" s="1490"/>
      <c r="AO2" s="1490"/>
      <c r="AP2" s="1490"/>
      <c r="AQ2" s="1490"/>
      <c r="AR2" s="1490"/>
      <c r="AS2" s="1490"/>
      <c r="AT2" s="1491"/>
    </row>
    <row r="3" spans="1:46" s="13" customFormat="1" ht="26.25" customHeight="1" thickTop="1" thickBot="1">
      <c r="A3" s="779"/>
      <c r="B3" s="833" t="s">
        <v>198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42"/>
      <c r="Q3" s="842"/>
      <c r="R3" s="842"/>
      <c r="S3" s="842"/>
      <c r="T3" s="842"/>
      <c r="U3" s="842"/>
      <c r="V3" s="842"/>
      <c r="W3" s="842"/>
      <c r="X3" s="842"/>
      <c r="Y3" s="842"/>
      <c r="Z3" s="842"/>
      <c r="AA3" s="842"/>
      <c r="AB3" s="842"/>
      <c r="AC3" s="842"/>
      <c r="AD3" s="842"/>
      <c r="AE3" s="842"/>
      <c r="AF3" s="842"/>
      <c r="AG3" s="842"/>
      <c r="AH3" s="842"/>
      <c r="AI3" s="842"/>
      <c r="AJ3" s="842"/>
      <c r="AK3" s="842"/>
      <c r="AL3" s="842"/>
      <c r="AM3" s="842"/>
      <c r="AN3" s="843"/>
      <c r="AO3" s="843"/>
      <c r="AP3" s="844"/>
      <c r="AQ3" s="844"/>
      <c r="AR3" s="845"/>
      <c r="AS3" s="780"/>
      <c r="AT3" s="780"/>
    </row>
    <row r="4" spans="1:46" s="190" customFormat="1" ht="24" customHeight="1" thickTop="1">
      <c r="A4" s="188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572" t="s">
        <v>87</v>
      </c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</row>
    <row r="5" spans="1:46" hidden="1"/>
    <row r="6" spans="1:46" hidden="1"/>
    <row r="7" spans="1:46" hidden="1"/>
    <row r="8" spans="1:46" hidden="1"/>
    <row r="9" spans="1:46" hidden="1"/>
    <row r="10" spans="1:46" hidden="1"/>
    <row r="11" spans="1:46" hidden="1"/>
    <row r="12" spans="1:46" hidden="1"/>
    <row r="13" spans="1:46" hidden="1"/>
    <row r="14" spans="1:46" hidden="1"/>
    <row r="15" spans="1:46" hidden="1"/>
    <row r="16" spans="1:46" hidden="1"/>
    <row r="17" spans="2:49" hidden="1"/>
    <row r="18" spans="2:49" s="43" customFormat="1" ht="3" customHeight="1">
      <c r="B18" s="18"/>
      <c r="C18" s="18"/>
      <c r="D18" s="18"/>
      <c r="E18" s="18"/>
      <c r="F18" s="18"/>
      <c r="G18" s="19"/>
      <c r="H18" s="19"/>
      <c r="I18" s="19"/>
      <c r="J18" s="19"/>
      <c r="K18" s="19"/>
      <c r="R18" s="19"/>
      <c r="S18" s="19"/>
      <c r="T18" s="182"/>
      <c r="U18" s="182"/>
      <c r="V18" s="182"/>
      <c r="W18" s="182"/>
      <c r="X18" s="19"/>
      <c r="Y18" s="19"/>
      <c r="Z18" s="196"/>
      <c r="AA18" s="196"/>
      <c r="AB18" s="196"/>
      <c r="AC18" s="196"/>
      <c r="AD18" s="19"/>
      <c r="AF18" s="19"/>
      <c r="AG18" s="19"/>
      <c r="AH18" s="19"/>
      <c r="AI18" s="19"/>
      <c r="AJ18" s="19"/>
      <c r="AK18" s="19"/>
      <c r="AL18" s="19"/>
      <c r="AM18" s="19"/>
      <c r="AN18" s="196"/>
      <c r="AO18" s="196"/>
      <c r="AP18" s="196"/>
      <c r="AQ18" s="196"/>
      <c r="AR18" s="196"/>
      <c r="AS18" s="19"/>
      <c r="AT18" s="19"/>
      <c r="AU18" s="19"/>
      <c r="AV18" s="19"/>
      <c r="AW18" s="19"/>
    </row>
    <row r="19" spans="2:49" s="556" customFormat="1" ht="21.95" customHeight="1">
      <c r="B19" s="562" t="s">
        <v>543</v>
      </c>
      <c r="C19" s="48" t="s">
        <v>92</v>
      </c>
      <c r="D19" s="48"/>
      <c r="E19" s="48"/>
      <c r="F19" s="48"/>
      <c r="G19" s="557"/>
      <c r="H19" s="557"/>
      <c r="I19" s="557"/>
      <c r="J19" s="557"/>
      <c r="K19" s="557"/>
      <c r="R19" s="557"/>
      <c r="S19" s="557"/>
      <c r="T19" s="563"/>
      <c r="U19" s="563"/>
      <c r="V19" s="563"/>
      <c r="W19" s="563"/>
      <c r="X19" s="557"/>
      <c r="Y19" s="557"/>
      <c r="Z19" s="564"/>
      <c r="AA19" s="564"/>
      <c r="AB19" s="564"/>
      <c r="AC19" s="564"/>
      <c r="AD19" s="557"/>
      <c r="AF19" s="557"/>
      <c r="AG19" s="557"/>
      <c r="AH19" s="557"/>
      <c r="AI19" s="557"/>
      <c r="AJ19" s="557"/>
      <c r="AK19" s="557"/>
      <c r="AL19" s="557"/>
      <c r="AM19" s="557"/>
      <c r="AN19" s="564"/>
      <c r="AO19" s="564"/>
      <c r="AP19" s="564"/>
      <c r="AQ19" s="564"/>
      <c r="AR19" s="564"/>
      <c r="AS19" s="557"/>
      <c r="AT19" s="557"/>
      <c r="AU19" s="557"/>
      <c r="AV19" s="557"/>
      <c r="AW19" s="557"/>
    </row>
    <row r="20" spans="2:49" s="43" customFormat="1" ht="30" customHeight="1">
      <c r="B20" s="18"/>
      <c r="C20" s="554" t="s">
        <v>79</v>
      </c>
      <c r="D20" s="48" t="s">
        <v>80</v>
      </c>
      <c r="E20" s="48"/>
      <c r="F20" s="18"/>
      <c r="G20" s="19"/>
      <c r="H20" s="19"/>
      <c r="I20" s="19"/>
      <c r="J20" s="19"/>
      <c r="K20" s="19"/>
      <c r="R20" s="19"/>
      <c r="S20" s="19"/>
      <c r="T20" s="182"/>
      <c r="U20" s="182"/>
      <c r="V20" s="182"/>
      <c r="W20" s="182"/>
      <c r="X20" s="19"/>
      <c r="Y20" s="1492" t="s">
        <v>294</v>
      </c>
      <c r="Z20" s="1492"/>
      <c r="AA20" s="1492"/>
      <c r="AB20" s="1492"/>
      <c r="AC20" s="1492"/>
      <c r="AD20" s="1492"/>
      <c r="AE20" s="1492"/>
      <c r="AF20" s="1492"/>
      <c r="AG20" s="19"/>
      <c r="AH20" s="19"/>
      <c r="AI20" s="19"/>
      <c r="AJ20" s="1493" t="s">
        <v>333</v>
      </c>
      <c r="AK20" s="1493"/>
      <c r="AL20" s="1493"/>
      <c r="AM20" s="1493"/>
      <c r="AN20" s="1493"/>
      <c r="AO20" s="1493"/>
      <c r="AP20" s="1493"/>
      <c r="AQ20" s="1493"/>
      <c r="AR20" s="1493"/>
      <c r="AS20" s="19"/>
      <c r="AT20" s="19"/>
      <c r="AU20" s="19"/>
      <c r="AV20" s="19"/>
      <c r="AW20" s="19"/>
    </row>
    <row r="21" spans="2:49" s="556" customFormat="1" ht="20.25" customHeight="1">
      <c r="B21" s="48"/>
      <c r="D21" s="48" t="str">
        <f>Calculation!D49</f>
        <v>(a)</v>
      </c>
      <c r="E21" s="48" t="str">
        <f>Calculation!E49</f>
        <v>GPF Contribution</v>
      </c>
      <c r="F21" s="48"/>
      <c r="G21" s="557"/>
      <c r="H21" s="557"/>
      <c r="I21" s="557"/>
      <c r="J21" s="557"/>
      <c r="K21" s="557"/>
      <c r="R21" s="557"/>
      <c r="S21" s="557"/>
      <c r="T21" s="563"/>
      <c r="U21" s="563"/>
      <c r="V21" s="563"/>
      <c r="W21" s="563"/>
      <c r="X21" s="557" t="s">
        <v>229</v>
      </c>
      <c r="Y21" s="557"/>
      <c r="Z21" s="1481">
        <f>Calculation!S49</f>
        <v>61357</v>
      </c>
      <c r="AA21" s="1482"/>
      <c r="AB21" s="1482"/>
      <c r="AC21" s="1482"/>
      <c r="AD21" s="1483"/>
      <c r="AF21" s="557"/>
      <c r="AG21" s="557"/>
      <c r="AH21" s="557"/>
      <c r="AI21" s="557"/>
      <c r="AJ21" s="557"/>
      <c r="AK21" s="557"/>
      <c r="AM21" s="557" t="s">
        <v>229</v>
      </c>
      <c r="AN21" s="1410">
        <f t="shared" ref="AN21:AN35" si="0">Z21</f>
        <v>61357</v>
      </c>
      <c r="AO21" s="1411"/>
      <c r="AP21" s="1411"/>
      <c r="AQ21" s="1411"/>
      <c r="AR21" s="1412"/>
      <c r="AS21" s="557"/>
      <c r="AT21" s="557"/>
      <c r="AU21" s="557"/>
      <c r="AV21" s="557"/>
      <c r="AW21" s="557"/>
    </row>
    <row r="22" spans="2:49" s="556" customFormat="1" ht="20.25" customHeight="1">
      <c r="B22" s="48"/>
      <c r="D22" s="48" t="str">
        <f>Calculation!D50</f>
        <v>(b)</v>
      </c>
      <c r="E22" s="48" t="str">
        <f>Calculation!E50</f>
        <v>Group Insurance Scheme / CGEIS</v>
      </c>
      <c r="F22" s="48"/>
      <c r="G22" s="557"/>
      <c r="H22" s="557"/>
      <c r="I22" s="557"/>
      <c r="J22" s="557"/>
      <c r="K22" s="557"/>
      <c r="R22" s="557"/>
      <c r="S22" s="557"/>
      <c r="T22" s="563"/>
      <c r="U22" s="563"/>
      <c r="V22" s="563"/>
      <c r="W22" s="563"/>
      <c r="X22" s="557" t="s">
        <v>229</v>
      </c>
      <c r="Y22" s="557"/>
      <c r="Z22" s="1481">
        <f>Calculation!S50</f>
        <v>1200</v>
      </c>
      <c r="AA22" s="1482"/>
      <c r="AB22" s="1482"/>
      <c r="AC22" s="1482"/>
      <c r="AD22" s="1483"/>
      <c r="AF22" s="557"/>
      <c r="AG22" s="557"/>
      <c r="AH22" s="557"/>
      <c r="AI22" s="557"/>
      <c r="AJ22" s="557"/>
      <c r="AK22" s="557"/>
      <c r="AM22" s="557" t="s">
        <v>229</v>
      </c>
      <c r="AN22" s="1410">
        <f t="shared" si="0"/>
        <v>1200</v>
      </c>
      <c r="AO22" s="1411"/>
      <c r="AP22" s="1411"/>
      <c r="AQ22" s="1411"/>
      <c r="AR22" s="1412"/>
      <c r="AS22" s="557"/>
      <c r="AT22" s="557"/>
      <c r="AU22" s="557"/>
      <c r="AV22" s="557"/>
      <c r="AW22" s="557"/>
    </row>
    <row r="23" spans="2:49" s="556" customFormat="1" ht="20.25" customHeight="1">
      <c r="B23" s="48"/>
      <c r="D23" s="48" t="str">
        <f>Calculation!D51</f>
        <v>(c)</v>
      </c>
      <c r="E23" s="48" t="str">
        <f>Calculation!E51</f>
        <v>Public Provident Fund [ PPF ]</v>
      </c>
      <c r="F23" s="48"/>
      <c r="G23" s="557"/>
      <c r="H23" s="557"/>
      <c r="I23" s="557"/>
      <c r="J23" s="557"/>
      <c r="K23" s="557"/>
      <c r="R23" s="557"/>
      <c r="S23" s="557"/>
      <c r="T23" s="563"/>
      <c r="U23" s="563"/>
      <c r="V23" s="563"/>
      <c r="W23" s="563"/>
      <c r="X23" s="557" t="s">
        <v>229</v>
      </c>
      <c r="Y23" s="557"/>
      <c r="Z23" s="1481">
        <f>Calculation!S51</f>
        <v>0</v>
      </c>
      <c r="AA23" s="1482"/>
      <c r="AB23" s="1482"/>
      <c r="AC23" s="1482"/>
      <c r="AD23" s="1483"/>
      <c r="AF23" s="557"/>
      <c r="AG23" s="557"/>
      <c r="AH23" s="557"/>
      <c r="AI23" s="557"/>
      <c r="AJ23" s="557"/>
      <c r="AK23" s="557"/>
      <c r="AM23" s="557" t="s">
        <v>229</v>
      </c>
      <c r="AN23" s="1410">
        <f t="shared" si="0"/>
        <v>0</v>
      </c>
      <c r="AO23" s="1411"/>
      <c r="AP23" s="1411"/>
      <c r="AQ23" s="1411"/>
      <c r="AR23" s="1412"/>
      <c r="AS23" s="557"/>
      <c r="AT23" s="557"/>
      <c r="AU23" s="557"/>
      <c r="AV23" s="557"/>
      <c r="AW23" s="557"/>
    </row>
    <row r="24" spans="2:49" s="556" customFormat="1" ht="20.25" customHeight="1">
      <c r="B24" s="48"/>
      <c r="D24" s="48" t="str">
        <f>Calculation!D52</f>
        <v>(d)</v>
      </c>
      <c r="E24" s="48" t="str">
        <f>Calculation!E52</f>
        <v>LIC Premium</v>
      </c>
      <c r="F24" s="48"/>
      <c r="G24" s="557"/>
      <c r="H24" s="557"/>
      <c r="I24" s="557"/>
      <c r="J24" s="557"/>
      <c r="K24" s="557"/>
      <c r="R24" s="557"/>
      <c r="S24" s="557"/>
      <c r="T24" s="563"/>
      <c r="U24" s="563"/>
      <c r="V24" s="563"/>
      <c r="W24" s="563"/>
      <c r="X24" s="557" t="s">
        <v>229</v>
      </c>
      <c r="Y24" s="557"/>
      <c r="Z24" s="1481">
        <f>Calculation!S52</f>
        <v>0</v>
      </c>
      <c r="AA24" s="1482"/>
      <c r="AB24" s="1482"/>
      <c r="AC24" s="1482"/>
      <c r="AD24" s="1483"/>
      <c r="AF24" s="557"/>
      <c r="AG24" s="557"/>
      <c r="AH24" s="557"/>
      <c r="AI24" s="557"/>
      <c r="AJ24" s="557"/>
      <c r="AK24" s="557"/>
      <c r="AM24" s="557" t="s">
        <v>229</v>
      </c>
      <c r="AN24" s="1410">
        <f t="shared" si="0"/>
        <v>0</v>
      </c>
      <c r="AO24" s="1411"/>
      <c r="AP24" s="1411"/>
      <c r="AQ24" s="1411"/>
      <c r="AR24" s="1412"/>
      <c r="AS24" s="557"/>
      <c r="AT24" s="557"/>
      <c r="AU24" s="557"/>
      <c r="AV24" s="557"/>
      <c r="AW24" s="557"/>
    </row>
    <row r="25" spans="2:49" s="556" customFormat="1" ht="20.25" customHeight="1">
      <c r="B25" s="48"/>
      <c r="D25" s="48" t="str">
        <f>Calculation!D53</f>
        <v>(e)</v>
      </c>
      <c r="E25" s="48" t="str">
        <f>Calculation!E53</f>
        <v>PLI Premium</v>
      </c>
      <c r="F25" s="48"/>
      <c r="G25" s="557"/>
      <c r="H25" s="557"/>
      <c r="I25" s="557"/>
      <c r="J25" s="557"/>
      <c r="K25" s="557"/>
      <c r="R25" s="557"/>
      <c r="S25" s="557"/>
      <c r="T25" s="563"/>
      <c r="U25" s="563"/>
      <c r="V25" s="563"/>
      <c r="W25" s="563"/>
      <c r="X25" s="557" t="s">
        <v>229</v>
      </c>
      <c r="Y25" s="557"/>
      <c r="Z25" s="1481">
        <f>Calculation!S53</f>
        <v>0</v>
      </c>
      <c r="AA25" s="1482"/>
      <c r="AB25" s="1482"/>
      <c r="AC25" s="1482"/>
      <c r="AD25" s="1483"/>
      <c r="AF25" s="557"/>
      <c r="AG25" s="557"/>
      <c r="AH25" s="557"/>
      <c r="AI25" s="557"/>
      <c r="AJ25" s="557"/>
      <c r="AK25" s="557"/>
      <c r="AM25" s="557" t="s">
        <v>229</v>
      </c>
      <c r="AN25" s="1410">
        <f t="shared" si="0"/>
        <v>0</v>
      </c>
      <c r="AO25" s="1411"/>
      <c r="AP25" s="1411"/>
      <c r="AQ25" s="1411"/>
      <c r="AR25" s="1412"/>
      <c r="AS25" s="557"/>
      <c r="AT25" s="557"/>
      <c r="AU25" s="557"/>
      <c r="AV25" s="557"/>
      <c r="AW25" s="557"/>
    </row>
    <row r="26" spans="2:49" s="556" customFormat="1" ht="20.25" customHeight="1">
      <c r="B26" s="48"/>
      <c r="D26" s="48" t="str">
        <f>Calculation!D54</f>
        <v>(f)</v>
      </c>
      <c r="E26" s="48" t="str">
        <f>Calculation!E54</f>
        <v>Deposit in 10 Year, 15 Years Account Under the Post Office Saving Band (CTD)</v>
      </c>
      <c r="F26" s="48"/>
      <c r="G26" s="557"/>
      <c r="H26" s="557"/>
      <c r="I26" s="557"/>
      <c r="J26" s="557"/>
      <c r="K26" s="557"/>
      <c r="R26" s="557"/>
      <c r="S26" s="557"/>
      <c r="T26" s="563"/>
      <c r="U26" s="563"/>
      <c r="V26" s="563"/>
      <c r="W26" s="563"/>
      <c r="X26" s="557" t="s">
        <v>229</v>
      </c>
      <c r="Y26" s="557"/>
      <c r="Z26" s="1481">
        <f>Calculation!S54</f>
        <v>0</v>
      </c>
      <c r="AA26" s="1482"/>
      <c r="AB26" s="1482"/>
      <c r="AC26" s="1482"/>
      <c r="AD26" s="1483"/>
      <c r="AF26" s="557"/>
      <c r="AG26" s="557"/>
      <c r="AH26" s="557"/>
      <c r="AI26" s="557"/>
      <c r="AJ26" s="557"/>
      <c r="AK26" s="557"/>
      <c r="AM26" s="557" t="s">
        <v>229</v>
      </c>
      <c r="AN26" s="1410">
        <f t="shared" si="0"/>
        <v>0</v>
      </c>
      <c r="AO26" s="1411"/>
      <c r="AP26" s="1411"/>
      <c r="AQ26" s="1411"/>
      <c r="AR26" s="1412"/>
      <c r="AS26" s="557"/>
      <c r="AT26" s="557"/>
      <c r="AU26" s="557"/>
      <c r="AV26" s="557"/>
      <c r="AW26" s="557"/>
    </row>
    <row r="27" spans="2:49" s="556" customFormat="1" ht="20.25" customHeight="1">
      <c r="B27" s="48"/>
      <c r="D27" s="48" t="str">
        <f>Calculation!D55</f>
        <v>(g)</v>
      </c>
      <c r="E27" s="48" t="str">
        <f>Calculation!E55</f>
        <v>NSC Purchase</v>
      </c>
      <c r="F27" s="48"/>
      <c r="G27" s="557"/>
      <c r="H27" s="557"/>
      <c r="I27" s="557"/>
      <c r="J27" s="557"/>
      <c r="K27" s="557"/>
      <c r="R27" s="557"/>
      <c r="S27" s="557"/>
      <c r="T27" s="563"/>
      <c r="U27" s="563"/>
      <c r="V27" s="563"/>
      <c r="W27" s="563"/>
      <c r="X27" s="557" t="s">
        <v>229</v>
      </c>
      <c r="Y27" s="557"/>
      <c r="Z27" s="1481">
        <f>Calculation!S55</f>
        <v>0</v>
      </c>
      <c r="AA27" s="1482"/>
      <c r="AB27" s="1482"/>
      <c r="AC27" s="1482"/>
      <c r="AD27" s="1483"/>
      <c r="AF27" s="557"/>
      <c r="AG27" s="557"/>
      <c r="AH27" s="557"/>
      <c r="AI27" s="557"/>
      <c r="AJ27" s="557"/>
      <c r="AK27" s="557"/>
      <c r="AM27" s="557" t="s">
        <v>229</v>
      </c>
      <c r="AN27" s="1410">
        <f t="shared" si="0"/>
        <v>0</v>
      </c>
      <c r="AO27" s="1411"/>
      <c r="AP27" s="1411"/>
      <c r="AQ27" s="1411"/>
      <c r="AR27" s="1412"/>
      <c r="AS27" s="557"/>
      <c r="AT27" s="557"/>
      <c r="AU27" s="557"/>
      <c r="AV27" s="557"/>
      <c r="AW27" s="557"/>
    </row>
    <row r="28" spans="2:49" s="556" customFormat="1" ht="20.25" customHeight="1">
      <c r="B28" s="48"/>
      <c r="D28" s="48" t="str">
        <f>Calculation!D56</f>
        <v>(h)</v>
      </c>
      <c r="E28" s="48" t="str">
        <f>Calculation!E56</f>
        <v>NSC Interest re-invested</v>
      </c>
      <c r="F28" s="48"/>
      <c r="G28" s="557"/>
      <c r="H28" s="557"/>
      <c r="I28" s="557"/>
      <c r="J28" s="557"/>
      <c r="K28" s="557"/>
      <c r="R28" s="557"/>
      <c r="S28" s="557"/>
      <c r="T28" s="563"/>
      <c r="U28" s="563"/>
      <c r="V28" s="563"/>
      <c r="W28" s="563"/>
      <c r="X28" s="557" t="s">
        <v>229</v>
      </c>
      <c r="Y28" s="557"/>
      <c r="Z28" s="1481">
        <f>Calculation!S56</f>
        <v>0</v>
      </c>
      <c r="AA28" s="1482"/>
      <c r="AB28" s="1482"/>
      <c r="AC28" s="1482"/>
      <c r="AD28" s="1483"/>
      <c r="AF28" s="557"/>
      <c r="AG28" s="557"/>
      <c r="AH28" s="557"/>
      <c r="AI28" s="557"/>
      <c r="AJ28" s="557"/>
      <c r="AK28" s="557"/>
      <c r="AM28" s="557" t="s">
        <v>229</v>
      </c>
      <c r="AN28" s="1410">
        <f t="shared" si="0"/>
        <v>0</v>
      </c>
      <c r="AO28" s="1411"/>
      <c r="AP28" s="1411"/>
      <c r="AQ28" s="1411"/>
      <c r="AR28" s="1412"/>
      <c r="AS28" s="557"/>
      <c r="AT28" s="557"/>
      <c r="AU28" s="557"/>
      <c r="AV28" s="557"/>
      <c r="AW28" s="557"/>
    </row>
    <row r="29" spans="2:49" s="556" customFormat="1" ht="20.25" customHeight="1">
      <c r="B29" s="48"/>
      <c r="D29" s="48" t="str">
        <f>Calculation!D57</f>
        <v>(i)</v>
      </c>
      <c r="E29" s="48" t="str">
        <f>Calculation!E57</f>
        <v>ULIP</v>
      </c>
      <c r="F29" s="48"/>
      <c r="G29" s="557"/>
      <c r="H29" s="557"/>
      <c r="I29" s="557"/>
      <c r="J29" s="557"/>
      <c r="K29" s="557"/>
      <c r="R29" s="557"/>
      <c r="S29" s="557"/>
      <c r="T29" s="563"/>
      <c r="U29" s="563"/>
      <c r="V29" s="563"/>
      <c r="W29" s="563"/>
      <c r="X29" s="557" t="s">
        <v>229</v>
      </c>
      <c r="Y29" s="557"/>
      <c r="Z29" s="1481">
        <f>Calculation!S57</f>
        <v>0</v>
      </c>
      <c r="AA29" s="1482"/>
      <c r="AB29" s="1482"/>
      <c r="AC29" s="1482"/>
      <c r="AD29" s="1483"/>
      <c r="AF29" s="557"/>
      <c r="AG29" s="557"/>
      <c r="AH29" s="557"/>
      <c r="AI29" s="557"/>
      <c r="AJ29" s="557"/>
      <c r="AK29" s="557"/>
      <c r="AM29" s="557" t="s">
        <v>229</v>
      </c>
      <c r="AN29" s="1410">
        <f t="shared" si="0"/>
        <v>0</v>
      </c>
      <c r="AO29" s="1411"/>
      <c r="AP29" s="1411"/>
      <c r="AQ29" s="1411"/>
      <c r="AR29" s="1412"/>
      <c r="AS29" s="557"/>
      <c r="AT29" s="557"/>
      <c r="AU29" s="557"/>
      <c r="AV29" s="557"/>
      <c r="AW29" s="557"/>
    </row>
    <row r="30" spans="2:49" s="556" customFormat="1" ht="20.25" customHeight="1">
      <c r="B30" s="48"/>
      <c r="D30" s="48" t="str">
        <f>Calculation!D58</f>
        <v>(j)</v>
      </c>
      <c r="E30" s="48" t="str">
        <f>Calculation!E58</f>
        <v>Equity link Saving fund [ Max. Rs. 15,000/- ]</v>
      </c>
      <c r="F30" s="48"/>
      <c r="G30" s="557"/>
      <c r="H30" s="557"/>
      <c r="I30" s="557"/>
      <c r="J30" s="557"/>
      <c r="K30" s="557"/>
      <c r="R30" s="557"/>
      <c r="S30" s="557"/>
      <c r="T30" s="563"/>
      <c r="U30" s="563"/>
      <c r="V30" s="563"/>
      <c r="W30" s="563"/>
      <c r="X30" s="557" t="s">
        <v>229</v>
      </c>
      <c r="Y30" s="557"/>
      <c r="Z30" s="1481">
        <f>Calculation!S58</f>
        <v>0</v>
      </c>
      <c r="AA30" s="1482"/>
      <c r="AB30" s="1482"/>
      <c r="AC30" s="1482"/>
      <c r="AD30" s="1483"/>
      <c r="AF30" s="557"/>
      <c r="AG30" s="557"/>
      <c r="AH30" s="557"/>
      <c r="AI30" s="557"/>
      <c r="AJ30" s="557"/>
      <c r="AK30" s="557"/>
      <c r="AM30" s="557" t="s">
        <v>229</v>
      </c>
      <c r="AN30" s="1410">
        <f t="shared" si="0"/>
        <v>0</v>
      </c>
      <c r="AO30" s="1411"/>
      <c r="AP30" s="1411"/>
      <c r="AQ30" s="1411"/>
      <c r="AR30" s="1412"/>
      <c r="AS30" s="557"/>
      <c r="AT30" s="557"/>
      <c r="AU30" s="557"/>
      <c r="AV30" s="557"/>
      <c r="AW30" s="557"/>
    </row>
    <row r="31" spans="2:49" s="556" customFormat="1" ht="20.25" customHeight="1">
      <c r="B31" s="48"/>
      <c r="D31" s="48" t="str">
        <f>Calculation!D59</f>
        <v>(k)</v>
      </c>
      <c r="E31" s="48" t="str">
        <f>Calculation!E59</f>
        <v>Investment in pension fund</v>
      </c>
      <c r="F31" s="48"/>
      <c r="G31" s="557"/>
      <c r="H31" s="557"/>
      <c r="I31" s="557"/>
      <c r="J31" s="557"/>
      <c r="K31" s="557"/>
      <c r="R31" s="557"/>
      <c r="S31" s="557"/>
      <c r="T31" s="563"/>
      <c r="U31" s="563"/>
      <c r="V31" s="563"/>
      <c r="W31" s="563"/>
      <c r="X31" s="557" t="s">
        <v>229</v>
      </c>
      <c r="Y31" s="557"/>
      <c r="Z31" s="1481">
        <f>Calculation!S59</f>
        <v>0</v>
      </c>
      <c r="AA31" s="1482"/>
      <c r="AB31" s="1482"/>
      <c r="AC31" s="1482"/>
      <c r="AD31" s="1483"/>
      <c r="AF31" s="557"/>
      <c r="AG31" s="557"/>
      <c r="AH31" s="557"/>
      <c r="AI31" s="557"/>
      <c r="AJ31" s="557"/>
      <c r="AK31" s="557"/>
      <c r="AM31" s="557" t="s">
        <v>229</v>
      </c>
      <c r="AN31" s="1410">
        <f t="shared" si="0"/>
        <v>0</v>
      </c>
      <c r="AO31" s="1411"/>
      <c r="AP31" s="1411"/>
      <c r="AQ31" s="1411"/>
      <c r="AR31" s="1412"/>
      <c r="AS31" s="557"/>
      <c r="AT31" s="557"/>
      <c r="AU31" s="557"/>
      <c r="AV31" s="557"/>
      <c r="AW31" s="557"/>
    </row>
    <row r="32" spans="2:49" s="556" customFormat="1" ht="20.25" customHeight="1">
      <c r="B32" s="48"/>
      <c r="D32" s="48" t="str">
        <f>Calculation!D60</f>
        <v>(l)</v>
      </c>
      <c r="E32" s="48" t="str">
        <f>Calculation!E60</f>
        <v>HBA Repayment of Principal ( Except Interest )</v>
      </c>
      <c r="F32" s="48"/>
      <c r="G32" s="557"/>
      <c r="H32" s="557"/>
      <c r="I32" s="557"/>
      <c r="J32" s="557"/>
      <c r="K32" s="557"/>
      <c r="R32" s="557"/>
      <c r="S32" s="557"/>
      <c r="T32" s="563"/>
      <c r="U32" s="563"/>
      <c r="V32" s="563"/>
      <c r="W32" s="563"/>
      <c r="X32" s="557" t="s">
        <v>229</v>
      </c>
      <c r="Y32" s="557"/>
      <c r="Z32" s="1481">
        <f>Calculation!S60</f>
        <v>0</v>
      </c>
      <c r="AA32" s="1482"/>
      <c r="AB32" s="1482"/>
      <c r="AC32" s="1482"/>
      <c r="AD32" s="1483"/>
      <c r="AF32" s="557"/>
      <c r="AG32" s="557"/>
      <c r="AH32" s="557"/>
      <c r="AI32" s="557"/>
      <c r="AJ32" s="557"/>
      <c r="AK32" s="557"/>
      <c r="AM32" s="557" t="s">
        <v>229</v>
      </c>
      <c r="AN32" s="1410">
        <f t="shared" si="0"/>
        <v>0</v>
      </c>
      <c r="AO32" s="1411"/>
      <c r="AP32" s="1411"/>
      <c r="AQ32" s="1411"/>
      <c r="AR32" s="1412"/>
      <c r="AS32" s="557"/>
      <c r="AT32" s="557"/>
      <c r="AU32" s="557"/>
      <c r="AV32" s="557"/>
      <c r="AW32" s="557"/>
    </row>
    <row r="33" spans="1:49" s="556" customFormat="1" ht="20.25" customHeight="1">
      <c r="B33" s="48"/>
      <c r="D33" s="48" t="str">
        <f>Calculation!D61</f>
        <v>(m)</v>
      </c>
      <c r="E33" s="48" t="str">
        <f>Calculation!E61</f>
        <v>Education Expenses [ Tuition Frees Only] [up to 2 children]</v>
      </c>
      <c r="F33" s="48"/>
      <c r="G33" s="557"/>
      <c r="H33" s="557"/>
      <c r="I33" s="557"/>
      <c r="J33" s="557"/>
      <c r="K33" s="557"/>
      <c r="R33" s="557"/>
      <c r="S33" s="557"/>
      <c r="T33" s="563"/>
      <c r="U33" s="563"/>
      <c r="V33" s="563"/>
      <c r="W33" s="563"/>
      <c r="X33" s="557" t="s">
        <v>229</v>
      </c>
      <c r="Y33" s="557"/>
      <c r="Z33" s="1481">
        <f>Calculation!S61</f>
        <v>48000</v>
      </c>
      <c r="AA33" s="1482"/>
      <c r="AB33" s="1482"/>
      <c r="AC33" s="1482"/>
      <c r="AD33" s="1483"/>
      <c r="AF33" s="557"/>
      <c r="AG33" s="557"/>
      <c r="AH33" s="557"/>
      <c r="AI33" s="557"/>
      <c r="AJ33" s="557"/>
      <c r="AK33" s="557"/>
      <c r="AM33" s="557" t="s">
        <v>229</v>
      </c>
      <c r="AN33" s="1410">
        <f t="shared" si="0"/>
        <v>48000</v>
      </c>
      <c r="AO33" s="1411"/>
      <c r="AP33" s="1411"/>
      <c r="AQ33" s="1411"/>
      <c r="AR33" s="1412"/>
      <c r="AS33" s="557"/>
      <c r="AT33" s="557"/>
      <c r="AU33" s="557"/>
      <c r="AV33" s="557"/>
      <c r="AW33" s="557"/>
    </row>
    <row r="34" spans="1:49" s="556" customFormat="1" ht="20.25" customHeight="1">
      <c r="B34" s="48"/>
      <c r="D34" s="48" t="str">
        <f>Calculation!D62</f>
        <v>(o)</v>
      </c>
      <c r="E34" s="48" t="str">
        <f>Calculation!E62</f>
        <v>Jivan Suraksha premium u/s 80-ccc 
[Max. Rs. 10,000]</v>
      </c>
      <c r="F34" s="48"/>
      <c r="G34" s="557"/>
      <c r="H34" s="557"/>
      <c r="I34" s="557"/>
      <c r="J34" s="557"/>
      <c r="K34" s="557"/>
      <c r="R34" s="557"/>
      <c r="S34" s="557"/>
      <c r="T34" s="563"/>
      <c r="U34" s="563"/>
      <c r="V34" s="563"/>
      <c r="W34" s="563"/>
      <c r="X34" s="557" t="s">
        <v>229</v>
      </c>
      <c r="Y34" s="557"/>
      <c r="Z34" s="1481">
        <f>Calculation!S62</f>
        <v>0</v>
      </c>
      <c r="AA34" s="1482"/>
      <c r="AB34" s="1482"/>
      <c r="AC34" s="1482"/>
      <c r="AD34" s="1483"/>
      <c r="AF34" s="557"/>
      <c r="AG34" s="557"/>
      <c r="AH34" s="557"/>
      <c r="AI34" s="557"/>
      <c r="AJ34" s="557"/>
      <c r="AK34" s="557"/>
      <c r="AM34" s="557" t="s">
        <v>229</v>
      </c>
      <c r="AN34" s="1410">
        <f t="shared" si="0"/>
        <v>0</v>
      </c>
      <c r="AO34" s="1411"/>
      <c r="AP34" s="1411"/>
      <c r="AQ34" s="1411"/>
      <c r="AR34" s="1412"/>
      <c r="AS34" s="557"/>
      <c r="AT34" s="557"/>
      <c r="AU34" s="557"/>
      <c r="AV34" s="557"/>
      <c r="AW34" s="557"/>
    </row>
    <row r="35" spans="1:49" s="556" customFormat="1" ht="20.25" customHeight="1">
      <c r="B35" s="48"/>
      <c r="D35" s="48"/>
      <c r="E35" s="48" t="str">
        <f>Calculation!E63</f>
        <v>Total U/s 80 C Qua. Amt. Max. Rs. 1,00,000/-</v>
      </c>
      <c r="F35" s="48"/>
      <c r="G35" s="557"/>
      <c r="H35" s="557"/>
      <c r="I35" s="557"/>
      <c r="J35" s="557"/>
      <c r="K35" s="557"/>
      <c r="R35" s="557"/>
      <c r="S35" s="557"/>
      <c r="T35" s="563"/>
      <c r="U35" s="563"/>
      <c r="V35" s="563"/>
      <c r="W35" s="563"/>
      <c r="X35" s="557" t="s">
        <v>229</v>
      </c>
      <c r="Y35" s="557"/>
      <c r="Z35" s="1481">
        <f>Calculation!S63</f>
        <v>100000</v>
      </c>
      <c r="AA35" s="1482"/>
      <c r="AB35" s="1482"/>
      <c r="AC35" s="1482"/>
      <c r="AD35" s="1483"/>
      <c r="AF35" s="557"/>
      <c r="AG35" s="557"/>
      <c r="AH35" s="557"/>
      <c r="AI35" s="557"/>
      <c r="AJ35" s="557"/>
      <c r="AK35" s="557"/>
      <c r="AM35" s="557" t="s">
        <v>229</v>
      </c>
      <c r="AN35" s="1410">
        <f t="shared" si="0"/>
        <v>100000</v>
      </c>
      <c r="AO35" s="1411"/>
      <c r="AP35" s="1411"/>
      <c r="AQ35" s="1411"/>
      <c r="AR35" s="1412"/>
      <c r="AS35" s="557"/>
      <c r="AT35" s="557"/>
      <c r="AU35" s="557"/>
      <c r="AV35" s="557"/>
      <c r="AW35" s="557"/>
    </row>
    <row r="36" spans="1:49" s="556" customFormat="1" ht="20.25" customHeight="1">
      <c r="B36" s="48"/>
      <c r="D36" s="48" t="str">
        <f>Calculation!D64</f>
        <v>Investment in Infrastructure Bond (80 CCF)</v>
      </c>
      <c r="E36" s="48"/>
      <c r="F36" s="48"/>
      <c r="G36" s="557"/>
      <c r="H36" s="557"/>
      <c r="I36" s="557"/>
      <c r="J36" s="557"/>
      <c r="K36" s="557"/>
      <c r="R36" s="557"/>
      <c r="S36" s="557"/>
      <c r="T36" s="563"/>
      <c r="U36" s="563"/>
      <c r="V36" s="563"/>
      <c r="W36" s="563"/>
      <c r="X36" s="557" t="s">
        <v>229</v>
      </c>
      <c r="Y36" s="557"/>
      <c r="Z36" s="1481">
        <f>Calculation!S64</f>
        <v>0</v>
      </c>
      <c r="AA36" s="1482"/>
      <c r="AB36" s="1482"/>
      <c r="AC36" s="1482"/>
      <c r="AD36" s="1483"/>
      <c r="AF36" s="557"/>
      <c r="AG36" s="557"/>
      <c r="AH36" s="557"/>
      <c r="AI36" s="557"/>
      <c r="AJ36" s="557"/>
      <c r="AK36" s="557"/>
      <c r="AM36" s="557" t="s">
        <v>229</v>
      </c>
      <c r="AN36" s="1410">
        <f>Z36</f>
        <v>0</v>
      </c>
      <c r="AO36" s="1411"/>
      <c r="AP36" s="1411"/>
      <c r="AQ36" s="1411"/>
      <c r="AR36" s="1412"/>
      <c r="AS36" s="557"/>
      <c r="AT36" s="557"/>
      <c r="AU36" s="557"/>
      <c r="AV36" s="557"/>
      <c r="AW36" s="557"/>
    </row>
    <row r="37" spans="1:49" s="557" customFormat="1" ht="20.25" customHeight="1">
      <c r="B37" s="48"/>
      <c r="E37" s="48" t="s">
        <v>760</v>
      </c>
      <c r="F37" s="48"/>
      <c r="T37" s="563"/>
      <c r="U37" s="563"/>
      <c r="V37" s="563"/>
      <c r="W37" s="563"/>
      <c r="Z37" s="565"/>
      <c r="AA37" s="565"/>
      <c r="AB37" s="565"/>
      <c r="AC37" s="565"/>
      <c r="AD37" s="566"/>
      <c r="AM37" s="557" t="s">
        <v>229</v>
      </c>
      <c r="AN37" s="1410">
        <f>AN35+AN36</f>
        <v>100000</v>
      </c>
      <c r="AO37" s="1411"/>
      <c r="AP37" s="1411"/>
      <c r="AQ37" s="1411"/>
      <c r="AR37" s="1412"/>
    </row>
    <row r="38" spans="1:49" s="556" customFormat="1" ht="21.95" customHeight="1">
      <c r="A38" s="48"/>
      <c r="B38" s="562"/>
      <c r="C38" s="554" t="s">
        <v>81</v>
      </c>
      <c r="D38" s="48" t="s">
        <v>206</v>
      </c>
      <c r="E38" s="48" t="s">
        <v>82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557"/>
      <c r="X38" s="48"/>
      <c r="Y38" s="48"/>
      <c r="Z38" s="48"/>
      <c r="AA38" s="48"/>
      <c r="AB38" s="48"/>
      <c r="AC38" s="48"/>
      <c r="AD38" s="557"/>
      <c r="AE38" s="48"/>
      <c r="AF38" s="48"/>
      <c r="AG38" s="48"/>
      <c r="AH38" s="48"/>
      <c r="AI38" s="48"/>
      <c r="AJ38" s="48"/>
      <c r="AK38" s="557"/>
      <c r="AL38" s="567"/>
      <c r="AM38" s="557" t="s">
        <v>229</v>
      </c>
      <c r="AN38" s="1410"/>
      <c r="AO38" s="1411"/>
      <c r="AP38" s="1411"/>
      <c r="AQ38" s="1411"/>
      <c r="AR38" s="1412"/>
      <c r="AS38" s="48"/>
      <c r="AT38" s="557"/>
    </row>
    <row r="39" spans="1:49" s="556" customFormat="1" ht="21.95" customHeight="1">
      <c r="A39" s="48"/>
      <c r="B39" s="562"/>
      <c r="C39" s="562"/>
      <c r="D39" s="48" t="s">
        <v>207</v>
      </c>
      <c r="E39" s="48" t="s">
        <v>83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557"/>
      <c r="X39" s="48"/>
      <c r="Y39" s="48"/>
      <c r="Z39" s="48"/>
      <c r="AA39" s="48"/>
      <c r="AB39" s="48"/>
      <c r="AC39" s="48"/>
      <c r="AD39" s="557"/>
      <c r="AE39" s="48"/>
      <c r="AF39" s="48"/>
      <c r="AG39" s="48"/>
      <c r="AH39" s="48"/>
      <c r="AI39" s="48"/>
      <c r="AJ39" s="48"/>
      <c r="AK39" s="557"/>
      <c r="AL39" s="567"/>
      <c r="AM39" s="557" t="s">
        <v>229</v>
      </c>
      <c r="AN39" s="1410"/>
      <c r="AO39" s="1411"/>
      <c r="AP39" s="1411"/>
      <c r="AQ39" s="1411"/>
      <c r="AR39" s="1412"/>
      <c r="AS39" s="48"/>
      <c r="AT39" s="557"/>
    </row>
    <row r="40" spans="1:49" s="558" customFormat="1" ht="21.95" customHeight="1">
      <c r="B40" s="562" t="s">
        <v>78</v>
      </c>
      <c r="C40" s="48" t="s">
        <v>84</v>
      </c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568">
        <f>AN37+'16_1'!AI65+'16_1'!AI66+'16_1'!AI67</f>
        <v>100000</v>
      </c>
      <c r="AD40" s="246"/>
      <c r="AE40" s="246"/>
      <c r="AF40" s="246"/>
      <c r="AG40" s="246"/>
      <c r="AH40" s="246"/>
      <c r="AI40" s="246"/>
      <c r="AJ40" s="246"/>
      <c r="AK40" s="246"/>
      <c r="AL40" s="246"/>
      <c r="AM40" s="557" t="s">
        <v>229</v>
      </c>
      <c r="AN40" s="1485">
        <f>AN35+AN36</f>
        <v>100000</v>
      </c>
      <c r="AO40" s="1486"/>
      <c r="AP40" s="1486"/>
      <c r="AQ40" s="1486"/>
      <c r="AR40" s="1487"/>
      <c r="AS40" s="569"/>
      <c r="AT40" s="559"/>
      <c r="AU40" s="559"/>
      <c r="AV40" s="559"/>
      <c r="AW40" s="559"/>
    </row>
    <row r="41" spans="1:49" s="570" customFormat="1">
      <c r="A41" s="220"/>
      <c r="B41" s="562" t="s">
        <v>296</v>
      </c>
      <c r="C41" s="48" t="s">
        <v>189</v>
      </c>
      <c r="D41" s="48"/>
      <c r="E41" s="220"/>
      <c r="F41" s="220"/>
      <c r="G41" s="220"/>
      <c r="H41" s="220"/>
      <c r="I41" s="48"/>
      <c r="J41" s="48"/>
      <c r="K41" s="48"/>
      <c r="L41" s="220"/>
      <c r="M41" s="220"/>
      <c r="N41" s="220"/>
      <c r="O41" s="220"/>
      <c r="P41" s="48"/>
      <c r="Q41" s="48"/>
      <c r="R41" s="48"/>
      <c r="S41" s="220"/>
      <c r="T41" s="220"/>
      <c r="U41" s="220"/>
      <c r="V41" s="220"/>
      <c r="W41" s="557"/>
      <c r="X41" s="48"/>
      <c r="Y41" s="48"/>
      <c r="Z41" s="48"/>
      <c r="AA41" s="220"/>
      <c r="AB41" s="1494"/>
      <c r="AC41" s="1494"/>
      <c r="AD41" s="1494"/>
      <c r="AE41" s="1494"/>
      <c r="AF41" s="1494"/>
      <c r="AG41" s="559"/>
      <c r="AH41" s="559"/>
      <c r="AI41" s="559"/>
      <c r="AJ41" s="559"/>
      <c r="AK41" s="559"/>
      <c r="AL41" s="1466">
        <v>820</v>
      </c>
      <c r="AM41" s="1467"/>
      <c r="AN41" s="559"/>
      <c r="AO41" s="1475">
        <f>Calculation!V80</f>
        <v>0</v>
      </c>
      <c r="AP41" s="1476"/>
      <c r="AQ41" s="1476"/>
      <c r="AR41" s="1477"/>
      <c r="AS41" s="48"/>
      <c r="AT41" s="557"/>
    </row>
    <row r="42" spans="1:49" s="570" customFormat="1">
      <c r="A42" s="48"/>
      <c r="B42" s="562" t="s">
        <v>296</v>
      </c>
      <c r="C42" s="48" t="s">
        <v>190</v>
      </c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557"/>
      <c r="X42" s="48"/>
      <c r="Y42" s="48"/>
      <c r="Z42" s="48"/>
      <c r="AA42" s="48"/>
      <c r="AB42" s="48"/>
      <c r="AC42" s="48"/>
      <c r="AD42" s="557"/>
      <c r="AE42" s="48"/>
      <c r="AF42" s="48"/>
      <c r="AG42" s="557"/>
      <c r="AH42" s="557"/>
      <c r="AI42" s="557"/>
      <c r="AJ42" s="557"/>
      <c r="AK42" s="557"/>
      <c r="AL42" s="556"/>
      <c r="AM42" s="556"/>
      <c r="AN42" s="571"/>
      <c r="AO42" s="1475">
        <f>ROUND(('16_1'!AI76+AO41)*0.02,0)</f>
        <v>133</v>
      </c>
      <c r="AP42" s="1476"/>
      <c r="AQ42" s="1476"/>
      <c r="AR42" s="1477"/>
      <c r="AS42" s="48"/>
      <c r="AT42" s="557"/>
    </row>
    <row r="43" spans="1:49" s="570" customFormat="1">
      <c r="A43" s="48"/>
      <c r="B43" s="562" t="s">
        <v>296</v>
      </c>
      <c r="C43" s="48" t="s">
        <v>191</v>
      </c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557"/>
      <c r="X43" s="48"/>
      <c r="Y43" s="48"/>
      <c r="Z43" s="48"/>
      <c r="AA43" s="48"/>
      <c r="AB43" s="48"/>
      <c r="AC43" s="48"/>
      <c r="AD43" s="557"/>
      <c r="AE43" s="48"/>
      <c r="AF43" s="48"/>
      <c r="AG43" s="557"/>
      <c r="AH43" s="557"/>
      <c r="AI43" s="557"/>
      <c r="AJ43" s="557"/>
      <c r="AK43" s="557"/>
      <c r="AL43" s="1478">
        <f>AO42+AO43</f>
        <v>199</v>
      </c>
      <c r="AM43" s="1479"/>
      <c r="AN43" s="571"/>
      <c r="AO43" s="1475">
        <f>Calculation!V81-'16_2'!AO42:AR42</f>
        <v>66</v>
      </c>
      <c r="AP43" s="1476"/>
      <c r="AQ43" s="1476"/>
      <c r="AR43" s="1477"/>
      <c r="AS43" s="48"/>
      <c r="AT43" s="557"/>
    </row>
    <row r="44" spans="1:49" s="570" customFormat="1" ht="20.100000000000001" customHeight="1">
      <c r="A44" s="48"/>
      <c r="B44" s="560" t="s">
        <v>296</v>
      </c>
      <c r="C44" s="48" t="s">
        <v>85</v>
      </c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557"/>
      <c r="X44" s="48"/>
      <c r="Y44" s="48"/>
      <c r="Z44" s="48"/>
      <c r="AA44" s="48"/>
      <c r="AB44" s="48"/>
      <c r="AC44" s="48"/>
      <c r="AD44" s="557"/>
      <c r="AE44" s="48"/>
      <c r="AF44" s="48"/>
      <c r="AG44" s="557"/>
      <c r="AH44" s="557"/>
      <c r="AI44" s="557"/>
      <c r="AJ44" s="557"/>
      <c r="AK44" s="557"/>
      <c r="AL44" s="1466">
        <v>832</v>
      </c>
      <c r="AM44" s="1467"/>
      <c r="AN44" s="559"/>
      <c r="AO44" s="1475">
        <f>ROUND('16_1'!AI76+AO41+AO42+AO43,-1)</f>
        <v>6840</v>
      </c>
      <c r="AP44" s="1476"/>
      <c r="AQ44" s="1476"/>
      <c r="AR44" s="1477"/>
      <c r="AS44" s="48"/>
      <c r="AT44" s="557"/>
    </row>
    <row r="45" spans="1:49" s="570" customFormat="1" ht="20.100000000000001" customHeight="1">
      <c r="A45" s="48"/>
      <c r="B45" s="560" t="s">
        <v>227</v>
      </c>
      <c r="C45" s="48" t="str">
        <f>Calculation!D88</f>
        <v xml:space="preserve">Less : Relief U/s 89 [Attach Details Form 10 E]  Where arrears of salary. </v>
      </c>
      <c r="D45" s="48"/>
      <c r="E45" s="48"/>
      <c r="F45" s="220"/>
      <c r="G45" s="220"/>
      <c r="H45" s="220"/>
      <c r="I45" s="48"/>
      <c r="J45" s="48"/>
      <c r="K45" s="48"/>
      <c r="L45" s="220"/>
      <c r="M45" s="220"/>
      <c r="N45" s="220"/>
      <c r="O45" s="220"/>
      <c r="P45" s="220"/>
      <c r="Q45" s="48"/>
      <c r="R45" s="48"/>
      <c r="S45" s="48"/>
      <c r="T45" s="220"/>
      <c r="U45" s="220"/>
      <c r="V45" s="48"/>
      <c r="W45" s="557"/>
      <c r="X45" s="48"/>
      <c r="Y45" s="48"/>
      <c r="Z45" s="48"/>
      <c r="AA45" s="48"/>
      <c r="AB45" s="48"/>
      <c r="AC45" s="48"/>
      <c r="AD45" s="557"/>
      <c r="AE45" s="48"/>
      <c r="AF45" s="48"/>
      <c r="AG45" s="557"/>
      <c r="AH45" s="557"/>
      <c r="AI45" s="557"/>
      <c r="AJ45" s="557"/>
      <c r="AK45" s="557"/>
      <c r="AL45" s="1466">
        <v>837</v>
      </c>
      <c r="AM45" s="1467"/>
      <c r="AN45" s="571"/>
      <c r="AO45" s="1475">
        <f>Calculation!V88</f>
        <v>2995</v>
      </c>
      <c r="AP45" s="1476"/>
      <c r="AQ45" s="1476"/>
      <c r="AR45" s="1477"/>
      <c r="AS45" s="48"/>
      <c r="AT45" s="557"/>
    </row>
    <row r="46" spans="1:49" s="570" customFormat="1" ht="20.100000000000001" customHeight="1">
      <c r="A46" s="48"/>
      <c r="B46" s="560" t="s">
        <v>228</v>
      </c>
      <c r="C46" s="48" t="s">
        <v>479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557"/>
      <c r="X46" s="48"/>
      <c r="Y46" s="48"/>
      <c r="Z46" s="48"/>
      <c r="AA46" s="48"/>
      <c r="AB46" s="48"/>
      <c r="AC46" s="48"/>
      <c r="AD46" s="557"/>
      <c r="AE46" s="48"/>
      <c r="AF46" s="48"/>
      <c r="AG46" s="557"/>
      <c r="AH46" s="557"/>
      <c r="AI46" s="557"/>
      <c r="AJ46" s="557"/>
      <c r="AK46" s="557"/>
      <c r="AL46" s="1466">
        <v>841</v>
      </c>
      <c r="AM46" s="1467"/>
      <c r="AN46" s="571"/>
      <c r="AO46" s="1475">
        <f>AO44-AO45</f>
        <v>3845</v>
      </c>
      <c r="AP46" s="1476"/>
      <c r="AQ46" s="1476"/>
      <c r="AR46" s="1477"/>
      <c r="AS46" s="48"/>
      <c r="AT46" s="557"/>
    </row>
    <row r="47" spans="1:49" s="570" customFormat="1" ht="20.100000000000001" customHeight="1">
      <c r="A47" s="48"/>
      <c r="B47" s="560" t="s">
        <v>297</v>
      </c>
      <c r="C47" s="48" t="s">
        <v>309</v>
      </c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557"/>
      <c r="X47" s="48"/>
      <c r="Y47" s="48"/>
      <c r="Z47" s="48"/>
      <c r="AA47" s="48"/>
      <c r="AB47" s="48"/>
      <c r="AC47" s="48"/>
      <c r="AD47" s="557"/>
      <c r="AE47" s="48"/>
      <c r="AF47" s="48"/>
      <c r="AG47" s="557"/>
      <c r="AH47" s="557"/>
      <c r="AI47" s="557"/>
      <c r="AJ47" s="557"/>
      <c r="AK47" s="557"/>
      <c r="AL47" s="557"/>
      <c r="AM47" s="557"/>
      <c r="AN47" s="557"/>
      <c r="AO47" s="48"/>
      <c r="AP47" s="48"/>
      <c r="AQ47" s="48"/>
      <c r="AR47" s="48"/>
      <c r="AS47" s="48"/>
      <c r="AT47" s="557"/>
    </row>
    <row r="48" spans="1:49" s="570" customFormat="1" ht="20.100000000000001" customHeight="1">
      <c r="A48" s="48"/>
      <c r="B48" s="48"/>
      <c r="C48" s="48" t="s">
        <v>206</v>
      </c>
      <c r="D48" s="48" t="s">
        <v>298</v>
      </c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557"/>
      <c r="X48" s="48"/>
      <c r="Y48" s="48"/>
      <c r="Z48" s="48"/>
      <c r="AA48" s="220"/>
      <c r="AB48" s="1466">
        <v>868</v>
      </c>
      <c r="AC48" s="1467"/>
      <c r="AD48" s="48"/>
      <c r="AE48" s="48"/>
      <c r="AF48" s="1475">
        <f>Calculation!V84+Calculation!V85+Calculation!V86+Calculation!V87</f>
        <v>3845</v>
      </c>
      <c r="AG48" s="1476"/>
      <c r="AH48" s="1476"/>
      <c r="AI48" s="1477"/>
      <c r="AJ48" s="48"/>
      <c r="AK48" s="557"/>
      <c r="AL48" s="48"/>
      <c r="AM48" s="48"/>
      <c r="AN48" s="48"/>
      <c r="AO48" s="48"/>
      <c r="AP48" s="48"/>
      <c r="AQ48" s="48"/>
      <c r="AR48" s="48"/>
      <c r="AS48" s="48"/>
      <c r="AT48" s="557"/>
    </row>
    <row r="49" spans="1:46" s="570" customFormat="1" ht="20.100000000000001" customHeight="1">
      <c r="A49" s="48"/>
      <c r="B49" s="48"/>
      <c r="C49" s="48" t="s">
        <v>207</v>
      </c>
      <c r="D49" s="48" t="s">
        <v>299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557"/>
      <c r="X49" s="48"/>
      <c r="Y49" s="48"/>
      <c r="Z49" s="48"/>
      <c r="AA49" s="220"/>
      <c r="AB49" s="1466">
        <v>872</v>
      </c>
      <c r="AC49" s="1467"/>
      <c r="AD49" s="48"/>
      <c r="AE49" s="48"/>
      <c r="AF49" s="1499">
        <v>0</v>
      </c>
      <c r="AG49" s="1500"/>
      <c r="AH49" s="1500"/>
      <c r="AI49" s="1501"/>
      <c r="AJ49" s="48"/>
      <c r="AK49" s="557"/>
      <c r="AL49" s="1466">
        <v>873</v>
      </c>
      <c r="AM49" s="1467"/>
      <c r="AN49" s="137"/>
      <c r="AO49" s="1475">
        <f>AF48+AF49</f>
        <v>3845</v>
      </c>
      <c r="AP49" s="1476"/>
      <c r="AQ49" s="1476"/>
      <c r="AR49" s="1477"/>
      <c r="AS49" s="48"/>
      <c r="AT49" s="557"/>
    </row>
    <row r="50" spans="1:46" s="570" customFormat="1" ht="20.100000000000001" customHeight="1">
      <c r="A50" s="48"/>
      <c r="B50" s="48"/>
      <c r="C50" s="48"/>
      <c r="D50" s="48" t="s">
        <v>300</v>
      </c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557"/>
      <c r="X50" s="48"/>
      <c r="Y50" s="48"/>
      <c r="Z50" s="48"/>
      <c r="AA50" s="48"/>
      <c r="AB50" s="48"/>
      <c r="AC50" s="48"/>
      <c r="AD50" s="557"/>
      <c r="AE50" s="48"/>
      <c r="AF50" s="48"/>
      <c r="AG50" s="48"/>
      <c r="AH50" s="48"/>
      <c r="AI50" s="48"/>
      <c r="AJ50" s="48"/>
      <c r="AK50" s="557"/>
      <c r="AL50" s="1480"/>
      <c r="AM50" s="1480"/>
      <c r="AN50" s="48"/>
      <c r="AO50" s="48"/>
      <c r="AP50" s="48"/>
      <c r="AQ50" s="48"/>
      <c r="AR50" s="48"/>
      <c r="AS50" s="48"/>
      <c r="AT50" s="557"/>
    </row>
    <row r="51" spans="1:46" s="570" customFormat="1" ht="20.100000000000001" customHeight="1">
      <c r="A51" s="48"/>
      <c r="B51" s="48"/>
      <c r="C51" s="48"/>
      <c r="D51" s="48" t="s">
        <v>329</v>
      </c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557"/>
      <c r="X51" s="48"/>
      <c r="Y51" s="48"/>
      <c r="Z51" s="48"/>
      <c r="AA51" s="48"/>
      <c r="AB51" s="220"/>
      <c r="AC51" s="220"/>
      <c r="AD51" s="557"/>
      <c r="AE51" s="48"/>
      <c r="AF51" s="48"/>
      <c r="AG51" s="48"/>
      <c r="AH51" s="48"/>
      <c r="AI51" s="48"/>
      <c r="AJ51" s="48"/>
      <c r="AK51" s="557"/>
      <c r="AL51" s="220"/>
      <c r="AM51" s="220"/>
      <c r="AN51" s="48"/>
      <c r="AO51" s="48"/>
      <c r="AP51" s="48"/>
      <c r="AQ51" s="48"/>
      <c r="AR51" s="48"/>
      <c r="AS51" s="48"/>
      <c r="AT51" s="557"/>
    </row>
    <row r="52" spans="1:46" s="570" customFormat="1" ht="20.100000000000001" customHeight="1">
      <c r="A52" s="48"/>
      <c r="B52" s="560" t="s">
        <v>301</v>
      </c>
      <c r="C52" s="48" t="s">
        <v>302</v>
      </c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T52" s="48"/>
      <c r="U52" s="48"/>
      <c r="V52" s="48"/>
      <c r="W52" s="557"/>
      <c r="X52" s="48"/>
      <c r="Y52" s="48"/>
      <c r="Z52" s="48"/>
      <c r="AA52" s="48"/>
      <c r="AB52" s="220"/>
      <c r="AC52" s="220"/>
      <c r="AD52" s="557"/>
      <c r="AE52" s="557" t="str">
        <f>Calculation!R90</f>
        <v xml:space="preserve"> </v>
      </c>
      <c r="AF52" s="48"/>
      <c r="AG52" s="48"/>
      <c r="AH52" s="48"/>
      <c r="AI52" s="48"/>
      <c r="AJ52" s="48"/>
      <c r="AK52" s="557"/>
      <c r="AL52" s="1466">
        <v>891</v>
      </c>
      <c r="AM52" s="1467"/>
      <c r="AN52" s="137"/>
      <c r="AO52" s="1475">
        <f>ROUND(AO46-AO49,0)</f>
        <v>0</v>
      </c>
      <c r="AP52" s="1476"/>
      <c r="AQ52" s="1476"/>
      <c r="AR52" s="1477"/>
      <c r="AS52" s="48"/>
      <c r="AT52" s="557"/>
    </row>
    <row r="53" spans="1:46" s="570" customFormat="1">
      <c r="A53" s="556"/>
      <c r="B53" s="556"/>
      <c r="C53" s="556"/>
      <c r="D53" s="556"/>
      <c r="E53" s="556"/>
      <c r="F53" s="783"/>
      <c r="G53" s="783" t="s">
        <v>767</v>
      </c>
      <c r="H53" s="783"/>
      <c r="I53" s="783"/>
      <c r="J53" s="783"/>
      <c r="K53" s="783"/>
      <c r="L53" s="783"/>
      <c r="M53" s="783" t="s">
        <v>765</v>
      </c>
      <c r="N53" s="783"/>
      <c r="O53" s="783"/>
      <c r="P53" s="783"/>
      <c r="Q53" s="783"/>
      <c r="R53" s="783"/>
      <c r="S53" s="934">
        <f>ROUND((AO52)*0.02,0)</f>
        <v>0</v>
      </c>
      <c r="T53" s="783"/>
      <c r="U53" s="783" t="s">
        <v>766</v>
      </c>
      <c r="V53" s="783"/>
      <c r="W53" s="783"/>
      <c r="X53" s="944"/>
      <c r="Y53" s="783"/>
      <c r="Z53" s="944"/>
      <c r="AA53" s="783">
        <f>ROUND((AO52)*0.01,0)</f>
        <v>0</v>
      </c>
      <c r="AB53" s="783"/>
      <c r="AC53" s="783" t="s">
        <v>230</v>
      </c>
      <c r="AD53" s="783"/>
      <c r="AE53" s="783"/>
      <c r="AF53" s="783"/>
      <c r="AG53" s="783"/>
      <c r="AH53" s="783"/>
      <c r="AI53" s="783">
        <f>AA53+S53</f>
        <v>0</v>
      </c>
      <c r="AJ53" s="783"/>
      <c r="AK53" s="783"/>
      <c r="AL53" s="783"/>
      <c r="AM53" s="783"/>
      <c r="AN53" s="945"/>
      <c r="AO53" s="1495">
        <f>AO52-AI53</f>
        <v>0</v>
      </c>
      <c r="AP53" s="1496"/>
      <c r="AQ53" s="1496"/>
      <c r="AR53" s="1496"/>
      <c r="AS53" s="783"/>
      <c r="AT53" s="944"/>
    </row>
    <row r="54" spans="1:46" s="28" customFormat="1">
      <c r="A54" s="18"/>
      <c r="B54" s="21"/>
      <c r="C54" s="18"/>
      <c r="D54" s="18"/>
      <c r="E54" s="18"/>
      <c r="F54" s="511"/>
      <c r="G54" s="511"/>
      <c r="H54" s="946"/>
      <c r="I54" s="511"/>
      <c r="J54" s="511"/>
      <c r="K54" s="511"/>
      <c r="L54" s="946"/>
      <c r="M54" s="946"/>
      <c r="N54" s="511"/>
      <c r="O54" s="511"/>
      <c r="P54" s="511"/>
      <c r="Q54" s="511"/>
      <c r="R54" s="511"/>
      <c r="S54" s="511"/>
      <c r="T54" s="511"/>
      <c r="U54" s="511"/>
      <c r="V54" s="44"/>
      <c r="W54" s="44"/>
      <c r="X54" s="511"/>
      <c r="Y54" s="511"/>
      <c r="Z54" s="511"/>
      <c r="AA54" s="511"/>
      <c r="AB54" s="946"/>
      <c r="AC54" s="946"/>
      <c r="AD54" s="44"/>
      <c r="AE54" s="511"/>
      <c r="AF54" s="511"/>
      <c r="AG54" s="511"/>
      <c r="AH54" s="511"/>
      <c r="AI54" s="511"/>
      <c r="AJ54" s="511"/>
      <c r="AK54" s="44"/>
      <c r="AL54" s="946"/>
      <c r="AM54" s="946"/>
      <c r="AN54" s="511"/>
      <c r="AO54" s="511"/>
      <c r="AP54" s="511"/>
      <c r="AQ54" s="511"/>
      <c r="AR54" s="511"/>
      <c r="AS54" s="511"/>
      <c r="AT54" s="44"/>
    </row>
    <row r="55" spans="1:46">
      <c r="A55" s="19"/>
      <c r="B55" s="2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V55" s="19"/>
      <c r="W55" s="70" t="s">
        <v>303</v>
      </c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43"/>
    </row>
    <row r="56" spans="1:46">
      <c r="A56" s="19"/>
      <c r="B56" s="20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70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43"/>
    </row>
    <row r="57" spans="1:46" s="202" customFormat="1" ht="48.75" customHeight="1">
      <c r="A57" s="200"/>
      <c r="B57" s="196"/>
      <c r="C57" s="1497" t="s">
        <v>485</v>
      </c>
      <c r="D57" s="1497"/>
      <c r="E57" s="1497"/>
      <c r="F57" s="1497" t="s">
        <v>489</v>
      </c>
      <c r="G57" s="1497"/>
      <c r="H57" s="1497"/>
      <c r="I57" s="1497" t="s">
        <v>490</v>
      </c>
      <c r="J57" s="1497"/>
      <c r="K57" s="1497"/>
      <c r="L57" s="1497"/>
      <c r="M57" s="1498" t="s">
        <v>491</v>
      </c>
      <c r="N57" s="1498"/>
      <c r="O57" s="1498"/>
      <c r="P57" s="1498"/>
      <c r="Q57" s="1498" t="s">
        <v>486</v>
      </c>
      <c r="R57" s="1498"/>
      <c r="S57" s="1498"/>
      <c r="T57" s="1498"/>
      <c r="U57" s="1498" t="s">
        <v>492</v>
      </c>
      <c r="V57" s="1498"/>
      <c r="W57" s="1498"/>
      <c r="X57" s="1498"/>
      <c r="Y57" s="1498"/>
      <c r="Z57" s="1498"/>
      <c r="AA57" s="1498" t="s">
        <v>487</v>
      </c>
      <c r="AB57" s="1498"/>
      <c r="AC57" s="1498"/>
      <c r="AD57" s="1498"/>
      <c r="AE57" s="1498"/>
      <c r="AF57" s="1498" t="s">
        <v>488</v>
      </c>
      <c r="AG57" s="1498"/>
      <c r="AH57" s="1498"/>
      <c r="AI57" s="1498"/>
      <c r="AJ57" s="1498"/>
      <c r="AK57" s="1498" t="s">
        <v>27</v>
      </c>
      <c r="AL57" s="1498"/>
      <c r="AM57" s="1498"/>
      <c r="AN57" s="1498"/>
      <c r="AO57" s="1498"/>
      <c r="AP57" s="1498"/>
      <c r="AQ57" s="1498"/>
      <c r="AR57" s="200"/>
      <c r="AS57" s="200"/>
      <c r="AT57" s="201"/>
    </row>
    <row r="58" spans="1:46">
      <c r="A58" s="19"/>
      <c r="B58" s="19"/>
      <c r="C58" s="1504">
        <v>1</v>
      </c>
      <c r="D58" s="1504"/>
      <c r="E58" s="1504"/>
      <c r="F58" s="1503" t="str">
        <f>IF(Salary!F108&lt;=0," ",Salary!F108)</f>
        <v xml:space="preserve"> </v>
      </c>
      <c r="G58" s="1503"/>
      <c r="H58" s="1503"/>
      <c r="I58" s="1503" t="str">
        <f>IF(Salary!I108&lt;=0," ",Salary!I108)</f>
        <v xml:space="preserve"> </v>
      </c>
      <c r="J58" s="1503"/>
      <c r="K58" s="1503"/>
      <c r="L58" s="1503"/>
      <c r="M58" s="1503" t="str">
        <f>IF(Salary!M108&lt;=0," ",Salary!M108)</f>
        <v xml:space="preserve"> </v>
      </c>
      <c r="N58" s="1503"/>
      <c r="O58" s="1503"/>
      <c r="P58" s="1503"/>
      <c r="Q58" s="1503" t="str">
        <f>IF(Salary!Q108&lt;=0," ",Salary!Q108)</f>
        <v xml:space="preserve"> </v>
      </c>
      <c r="R58" s="1503"/>
      <c r="S58" s="1503"/>
      <c r="T58" s="1503"/>
      <c r="U58" s="1474" t="str">
        <f>IF(Salary!U108&lt;=0," ",Salary!U108)</f>
        <v xml:space="preserve"> </v>
      </c>
      <c r="V58" s="1474"/>
      <c r="W58" s="1474"/>
      <c r="X58" s="1474"/>
      <c r="Y58" s="1474"/>
      <c r="Z58" s="1474"/>
      <c r="AA58" s="1474" t="str">
        <f>IF(Salary!I122&lt;=0," ",Salary!I122)</f>
        <v xml:space="preserve"> </v>
      </c>
      <c r="AB58" s="1474"/>
      <c r="AC58" s="1474"/>
      <c r="AD58" s="1474"/>
      <c r="AE58" s="1474"/>
      <c r="AF58" s="1502" t="str">
        <f>IF(Salary!N122&lt;=0," ",Salary!N122)</f>
        <v xml:space="preserve"> </v>
      </c>
      <c r="AG58" s="1502"/>
      <c r="AH58" s="1502"/>
      <c r="AI58" s="1502"/>
      <c r="AJ58" s="1502"/>
      <c r="AK58" s="1474" t="str">
        <f>IF(Salary!S122&lt;=0," ",Salary!S122)</f>
        <v xml:space="preserve"> </v>
      </c>
      <c r="AL58" s="1474"/>
      <c r="AM58" s="1474"/>
      <c r="AN58" s="1474"/>
      <c r="AO58" s="1474"/>
      <c r="AP58" s="1474"/>
      <c r="AQ58" s="1474"/>
      <c r="AR58" s="19"/>
      <c r="AS58" s="19"/>
      <c r="AT58" s="43"/>
    </row>
    <row r="59" spans="1:46">
      <c r="A59" s="19"/>
      <c r="B59" s="19"/>
      <c r="C59" s="1504">
        <v>2</v>
      </c>
      <c r="D59" s="1504"/>
      <c r="E59" s="1504"/>
      <c r="F59" s="1503" t="str">
        <f>IF(Salary!F109&lt;=0," ",Salary!F109)</f>
        <v xml:space="preserve"> </v>
      </c>
      <c r="G59" s="1503"/>
      <c r="H59" s="1503"/>
      <c r="I59" s="1503" t="str">
        <f>IF(Salary!I109&lt;=0," ",Salary!I109)</f>
        <v xml:space="preserve"> </v>
      </c>
      <c r="J59" s="1503"/>
      <c r="K59" s="1503"/>
      <c r="L59" s="1503"/>
      <c r="M59" s="1503" t="str">
        <f>IF(Salary!M109&lt;=0," ",Salary!M109)</f>
        <v xml:space="preserve"> </v>
      </c>
      <c r="N59" s="1503"/>
      <c r="O59" s="1503"/>
      <c r="P59" s="1503"/>
      <c r="Q59" s="1503" t="str">
        <f>IF(Salary!Q109&lt;=0," ",Salary!Q109)</f>
        <v xml:space="preserve"> </v>
      </c>
      <c r="R59" s="1503"/>
      <c r="S59" s="1503"/>
      <c r="T59" s="1503"/>
      <c r="U59" s="1474" t="str">
        <f>IF(Salary!U109&lt;=0," ",Salary!U109)</f>
        <v xml:space="preserve"> </v>
      </c>
      <c r="V59" s="1474"/>
      <c r="W59" s="1474"/>
      <c r="X59" s="1474"/>
      <c r="Y59" s="1474"/>
      <c r="Z59" s="1474"/>
      <c r="AA59" s="1474" t="str">
        <f>IF(Salary!I123&lt;=0," ",Salary!I123)</f>
        <v xml:space="preserve"> </v>
      </c>
      <c r="AB59" s="1474"/>
      <c r="AC59" s="1474"/>
      <c r="AD59" s="1474"/>
      <c r="AE59" s="1474"/>
      <c r="AF59" s="1502" t="str">
        <f>IF(Salary!N123&lt;=0," ",Salary!N123)</f>
        <v xml:space="preserve"> </v>
      </c>
      <c r="AG59" s="1502"/>
      <c r="AH59" s="1502"/>
      <c r="AI59" s="1502"/>
      <c r="AJ59" s="1502"/>
      <c r="AK59" s="1474" t="str">
        <f>IF(Salary!S123&lt;=0," ",Salary!S123)</f>
        <v xml:space="preserve"> </v>
      </c>
      <c r="AL59" s="1474"/>
      <c r="AM59" s="1474"/>
      <c r="AN59" s="1474"/>
      <c r="AO59" s="1474"/>
      <c r="AP59" s="1474"/>
      <c r="AQ59" s="1474"/>
      <c r="AR59" s="19"/>
      <c r="AS59" s="19"/>
      <c r="AT59" s="43"/>
    </row>
    <row r="60" spans="1:46">
      <c r="A60" s="19"/>
      <c r="B60" s="19"/>
      <c r="C60" s="1504">
        <v>3</v>
      </c>
      <c r="D60" s="1504"/>
      <c r="E60" s="1504"/>
      <c r="F60" s="1503" t="str">
        <f>IF(Salary!F110&lt;=0," ",Salary!F110)</f>
        <v xml:space="preserve"> </v>
      </c>
      <c r="G60" s="1503"/>
      <c r="H60" s="1503"/>
      <c r="I60" s="1503" t="str">
        <f>IF(Salary!I110&lt;=0," ",Salary!I110)</f>
        <v xml:space="preserve"> </v>
      </c>
      <c r="J60" s="1503"/>
      <c r="K60" s="1503"/>
      <c r="L60" s="1503"/>
      <c r="M60" s="1503" t="str">
        <f>IF(Salary!M110&lt;=0," ",Salary!M110)</f>
        <v xml:space="preserve"> </v>
      </c>
      <c r="N60" s="1503"/>
      <c r="O60" s="1503"/>
      <c r="P60" s="1503"/>
      <c r="Q60" s="1503" t="str">
        <f>IF(Salary!Q110&lt;=0," ",Salary!Q110)</f>
        <v xml:space="preserve"> </v>
      </c>
      <c r="R60" s="1503"/>
      <c r="S60" s="1503"/>
      <c r="T60" s="1503"/>
      <c r="U60" s="1474" t="str">
        <f>IF(Salary!U110&lt;=0," ",Salary!U110)</f>
        <v xml:space="preserve"> </v>
      </c>
      <c r="V60" s="1474"/>
      <c r="W60" s="1474"/>
      <c r="X60" s="1474"/>
      <c r="Y60" s="1474"/>
      <c r="Z60" s="1474"/>
      <c r="AA60" s="1474" t="str">
        <f>IF(Salary!I124&lt;=0," ",Salary!I124)</f>
        <v xml:space="preserve"> </v>
      </c>
      <c r="AB60" s="1474"/>
      <c r="AC60" s="1474"/>
      <c r="AD60" s="1474"/>
      <c r="AE60" s="1474"/>
      <c r="AF60" s="1502" t="str">
        <f>IF(Salary!N124&lt;=0," ",Salary!N124)</f>
        <v xml:space="preserve"> </v>
      </c>
      <c r="AG60" s="1502"/>
      <c r="AH60" s="1502"/>
      <c r="AI60" s="1502"/>
      <c r="AJ60" s="1502"/>
      <c r="AK60" s="1474" t="str">
        <f>IF(Salary!S124&lt;=0," ",Salary!S124)</f>
        <v xml:space="preserve"> </v>
      </c>
      <c r="AL60" s="1474"/>
      <c r="AM60" s="1474"/>
      <c r="AN60" s="1474"/>
      <c r="AO60" s="1474"/>
      <c r="AP60" s="1474"/>
      <c r="AQ60" s="1474"/>
      <c r="AR60" s="19"/>
      <c r="AS60" s="19"/>
      <c r="AT60" s="43"/>
    </row>
    <row r="61" spans="1:46">
      <c r="A61" s="19"/>
      <c r="B61" s="19"/>
      <c r="C61" s="1504">
        <v>4</v>
      </c>
      <c r="D61" s="1504"/>
      <c r="E61" s="1504"/>
      <c r="F61" s="1503" t="str">
        <f>IF(Salary!F111&lt;=0," ",Salary!F111)</f>
        <v xml:space="preserve"> </v>
      </c>
      <c r="G61" s="1503"/>
      <c r="H61" s="1503"/>
      <c r="I61" s="1503" t="str">
        <f>IF(Salary!I111&lt;=0," ",Salary!I111)</f>
        <v xml:space="preserve"> </v>
      </c>
      <c r="J61" s="1503"/>
      <c r="K61" s="1503"/>
      <c r="L61" s="1503"/>
      <c r="M61" s="1503" t="str">
        <f>IF(Salary!M111&lt;=0," ",Salary!M111)</f>
        <v xml:space="preserve"> </v>
      </c>
      <c r="N61" s="1503"/>
      <c r="O61" s="1503"/>
      <c r="P61" s="1503"/>
      <c r="Q61" s="1503" t="str">
        <f>IF(Salary!Q111&lt;=0," ",Salary!Q111)</f>
        <v xml:space="preserve"> </v>
      </c>
      <c r="R61" s="1503"/>
      <c r="S61" s="1503"/>
      <c r="T61" s="1503"/>
      <c r="U61" s="1474" t="str">
        <f>IF(Salary!U111&lt;=0," ",Salary!U111)</f>
        <v xml:space="preserve"> </v>
      </c>
      <c r="V61" s="1474"/>
      <c r="W61" s="1474"/>
      <c r="X61" s="1474"/>
      <c r="Y61" s="1474"/>
      <c r="Z61" s="1474"/>
      <c r="AA61" s="1474" t="str">
        <f>IF(Salary!I125&lt;=0," ",Salary!I125)</f>
        <v xml:space="preserve"> </v>
      </c>
      <c r="AB61" s="1474"/>
      <c r="AC61" s="1474"/>
      <c r="AD61" s="1474"/>
      <c r="AE61" s="1474"/>
      <c r="AF61" s="1502" t="str">
        <f>IF(Salary!N125&lt;=0," ",Salary!N125)</f>
        <v xml:space="preserve"> </v>
      </c>
      <c r="AG61" s="1502"/>
      <c r="AH61" s="1502"/>
      <c r="AI61" s="1502"/>
      <c r="AJ61" s="1502"/>
      <c r="AK61" s="1474" t="str">
        <f>IF(Salary!S125&lt;=0," ",Salary!S125)</f>
        <v xml:space="preserve"> </v>
      </c>
      <c r="AL61" s="1474"/>
      <c r="AM61" s="1474"/>
      <c r="AN61" s="1474"/>
      <c r="AO61" s="1474"/>
      <c r="AP61" s="1474"/>
      <c r="AQ61" s="1474"/>
      <c r="AR61" s="19"/>
      <c r="AS61" s="19"/>
      <c r="AT61" s="43"/>
    </row>
    <row r="62" spans="1:46">
      <c r="A62" s="19"/>
      <c r="B62" s="20"/>
      <c r="C62" s="1504">
        <v>5</v>
      </c>
      <c r="D62" s="1504"/>
      <c r="E62" s="1504"/>
      <c r="F62" s="1503" t="str">
        <f>IF(Salary!F112&lt;=0," ",Salary!F112)</f>
        <v xml:space="preserve"> </v>
      </c>
      <c r="G62" s="1503"/>
      <c r="H62" s="1503"/>
      <c r="I62" s="1503" t="str">
        <f>IF(Salary!I112&lt;=0," ",Salary!I112)</f>
        <v xml:space="preserve"> </v>
      </c>
      <c r="J62" s="1503"/>
      <c r="K62" s="1503"/>
      <c r="L62" s="1503"/>
      <c r="M62" s="1503" t="str">
        <f>IF(Salary!M112&lt;=0," ",Salary!M112)</f>
        <v xml:space="preserve"> </v>
      </c>
      <c r="N62" s="1503"/>
      <c r="O62" s="1503"/>
      <c r="P62" s="1503"/>
      <c r="Q62" s="1503" t="str">
        <f>IF(Salary!Q112&lt;=0," ",Salary!Q112)</f>
        <v xml:space="preserve"> </v>
      </c>
      <c r="R62" s="1503"/>
      <c r="S62" s="1503"/>
      <c r="T62" s="1503"/>
      <c r="U62" s="1474" t="str">
        <f>IF(Salary!U112&lt;=0," ",Salary!U112)</f>
        <v xml:space="preserve"> </v>
      </c>
      <c r="V62" s="1474"/>
      <c r="W62" s="1474"/>
      <c r="X62" s="1474"/>
      <c r="Y62" s="1474"/>
      <c r="Z62" s="1474"/>
      <c r="AA62" s="1474" t="str">
        <f>IF(Salary!I126&lt;=0," ",Salary!I126)</f>
        <v xml:space="preserve"> </v>
      </c>
      <c r="AB62" s="1474"/>
      <c r="AC62" s="1474"/>
      <c r="AD62" s="1474"/>
      <c r="AE62" s="1474"/>
      <c r="AF62" s="1502" t="str">
        <f>IF(Salary!N126&lt;=0," ",Salary!N126)</f>
        <v xml:space="preserve"> </v>
      </c>
      <c r="AG62" s="1502"/>
      <c r="AH62" s="1502"/>
      <c r="AI62" s="1502"/>
      <c r="AJ62" s="1502"/>
      <c r="AK62" s="1474" t="str">
        <f>IF(Salary!S126&lt;=0," ",Salary!S126)</f>
        <v xml:space="preserve"> </v>
      </c>
      <c r="AL62" s="1474"/>
      <c r="AM62" s="1474"/>
      <c r="AN62" s="1474"/>
      <c r="AO62" s="1474"/>
      <c r="AP62" s="1474"/>
      <c r="AQ62" s="1474"/>
      <c r="AR62" s="19"/>
      <c r="AS62" s="19"/>
      <c r="AT62" s="43"/>
    </row>
    <row r="63" spans="1:46">
      <c r="A63" s="19"/>
      <c r="B63" s="20"/>
      <c r="C63" s="1504">
        <v>6</v>
      </c>
      <c r="D63" s="1504"/>
      <c r="E63" s="1504"/>
      <c r="F63" s="1503" t="str">
        <f>IF(Salary!F113&lt;=0," ",Salary!F113)</f>
        <v xml:space="preserve"> </v>
      </c>
      <c r="G63" s="1503"/>
      <c r="H63" s="1503"/>
      <c r="I63" s="1503" t="str">
        <f>IF(Salary!I113&lt;=0," ",Salary!I113)</f>
        <v xml:space="preserve"> </v>
      </c>
      <c r="J63" s="1503"/>
      <c r="K63" s="1503"/>
      <c r="L63" s="1503"/>
      <c r="M63" s="1503" t="str">
        <f>IF(Salary!M113&lt;=0," ",Salary!M113)</f>
        <v xml:space="preserve"> </v>
      </c>
      <c r="N63" s="1503"/>
      <c r="O63" s="1503"/>
      <c r="P63" s="1503"/>
      <c r="Q63" s="1503" t="str">
        <f>IF(Salary!Q113&lt;=0," ",Salary!Q113)</f>
        <v xml:space="preserve"> </v>
      </c>
      <c r="R63" s="1503"/>
      <c r="S63" s="1503"/>
      <c r="T63" s="1503"/>
      <c r="U63" s="1474" t="str">
        <f>IF(Salary!U113&lt;=0," ",Salary!U113)</f>
        <v xml:space="preserve"> </v>
      </c>
      <c r="V63" s="1474"/>
      <c r="W63" s="1474"/>
      <c r="X63" s="1474"/>
      <c r="Y63" s="1474"/>
      <c r="Z63" s="1474"/>
      <c r="AA63" s="1474" t="str">
        <f>IF(Salary!I127&lt;=0," ",Salary!I127)</f>
        <v xml:space="preserve"> </v>
      </c>
      <c r="AB63" s="1474"/>
      <c r="AC63" s="1474"/>
      <c r="AD63" s="1474"/>
      <c r="AE63" s="1474"/>
      <c r="AF63" s="1502" t="str">
        <f>IF(Salary!N127&lt;=0," ",Salary!N127)</f>
        <v xml:space="preserve"> </v>
      </c>
      <c r="AG63" s="1502"/>
      <c r="AH63" s="1502"/>
      <c r="AI63" s="1502"/>
      <c r="AJ63" s="1502"/>
      <c r="AK63" s="1474" t="str">
        <f>IF(Salary!S127&lt;=0," ",Salary!S127)</f>
        <v xml:space="preserve"> </v>
      </c>
      <c r="AL63" s="1474"/>
      <c r="AM63" s="1474"/>
      <c r="AN63" s="1474"/>
      <c r="AO63" s="1474"/>
      <c r="AP63" s="1474"/>
      <c r="AQ63" s="1474"/>
      <c r="AR63" s="19"/>
      <c r="AS63" s="19"/>
      <c r="AT63" s="43"/>
    </row>
    <row r="64" spans="1:46">
      <c r="A64" s="19"/>
      <c r="B64" s="20"/>
      <c r="C64" s="1504">
        <v>7</v>
      </c>
      <c r="D64" s="1504"/>
      <c r="E64" s="1504"/>
      <c r="F64" s="1503" t="str">
        <f>IF(Salary!F114&lt;=0," ",Salary!F114)</f>
        <v xml:space="preserve"> </v>
      </c>
      <c r="G64" s="1503"/>
      <c r="H64" s="1503"/>
      <c r="I64" s="1503" t="str">
        <f>IF(Salary!I114&lt;=0," ",Salary!I114)</f>
        <v xml:space="preserve"> </v>
      </c>
      <c r="J64" s="1503"/>
      <c r="K64" s="1503"/>
      <c r="L64" s="1503"/>
      <c r="M64" s="1503" t="str">
        <f>IF(Salary!M114&lt;=0," ",Salary!M114)</f>
        <v xml:space="preserve"> </v>
      </c>
      <c r="N64" s="1503"/>
      <c r="O64" s="1503"/>
      <c r="P64" s="1503"/>
      <c r="Q64" s="1503" t="str">
        <f>IF(Salary!Q114&lt;=0," ",Salary!Q114)</f>
        <v xml:space="preserve"> </v>
      </c>
      <c r="R64" s="1503"/>
      <c r="S64" s="1503"/>
      <c r="T64" s="1503"/>
      <c r="U64" s="1474" t="str">
        <f>IF(Salary!U114&lt;=0," ",Salary!U114)</f>
        <v xml:space="preserve"> </v>
      </c>
      <c r="V64" s="1474"/>
      <c r="W64" s="1474"/>
      <c r="X64" s="1474"/>
      <c r="Y64" s="1474"/>
      <c r="Z64" s="1474"/>
      <c r="AA64" s="1474" t="str">
        <f>IF(Salary!I128&lt;=0," ",Salary!I128)</f>
        <v xml:space="preserve"> </v>
      </c>
      <c r="AB64" s="1474"/>
      <c r="AC64" s="1474"/>
      <c r="AD64" s="1474"/>
      <c r="AE64" s="1474"/>
      <c r="AF64" s="1502" t="str">
        <f>IF(Salary!N128&lt;=0," ",Salary!N128)</f>
        <v xml:space="preserve"> </v>
      </c>
      <c r="AG64" s="1502"/>
      <c r="AH64" s="1502"/>
      <c r="AI64" s="1502"/>
      <c r="AJ64" s="1502"/>
      <c r="AK64" s="1474" t="str">
        <f>IF(Salary!S128&lt;=0," ",Salary!S128)</f>
        <v xml:space="preserve"> </v>
      </c>
      <c r="AL64" s="1474"/>
      <c r="AM64" s="1474"/>
      <c r="AN64" s="1474"/>
      <c r="AO64" s="1474"/>
      <c r="AP64" s="1474"/>
      <c r="AQ64" s="1474"/>
      <c r="AR64" s="19"/>
      <c r="AS64" s="19"/>
      <c r="AT64" s="43"/>
    </row>
    <row r="65" spans="1:46">
      <c r="A65" s="19"/>
      <c r="B65" s="20"/>
      <c r="C65" s="1504">
        <v>8</v>
      </c>
      <c r="D65" s="1504"/>
      <c r="E65" s="1504"/>
      <c r="F65" s="1503" t="str">
        <f>IF(Salary!F115&lt;=0," ",Salary!F115)</f>
        <v xml:space="preserve"> </v>
      </c>
      <c r="G65" s="1503"/>
      <c r="H65" s="1503"/>
      <c r="I65" s="1503" t="str">
        <f>IF(Salary!I115&lt;=0," ",Salary!I115)</f>
        <v xml:space="preserve"> </v>
      </c>
      <c r="J65" s="1503"/>
      <c r="K65" s="1503"/>
      <c r="L65" s="1503"/>
      <c r="M65" s="1503" t="str">
        <f>IF(Salary!M115&lt;=0," ",Salary!M115)</f>
        <v xml:space="preserve"> </v>
      </c>
      <c r="N65" s="1503"/>
      <c r="O65" s="1503"/>
      <c r="P65" s="1503"/>
      <c r="Q65" s="1503" t="str">
        <f>IF(Salary!Q115&lt;=0," ",Salary!Q115)</f>
        <v xml:space="preserve"> </v>
      </c>
      <c r="R65" s="1503"/>
      <c r="S65" s="1503"/>
      <c r="T65" s="1503"/>
      <c r="U65" s="1474" t="str">
        <f>IF(Salary!U115&lt;=0," ",Salary!U115)</f>
        <v xml:space="preserve"> </v>
      </c>
      <c r="V65" s="1474"/>
      <c r="W65" s="1474"/>
      <c r="X65" s="1474"/>
      <c r="Y65" s="1474"/>
      <c r="Z65" s="1474"/>
      <c r="AA65" s="1474" t="str">
        <f>IF(Salary!I129&lt;=0," ",Salary!I129)</f>
        <v xml:space="preserve"> </v>
      </c>
      <c r="AB65" s="1474"/>
      <c r="AC65" s="1474"/>
      <c r="AD65" s="1474"/>
      <c r="AE65" s="1474"/>
      <c r="AF65" s="1502" t="str">
        <f>IF(Salary!N129&lt;=0," ",Salary!N129)</f>
        <v xml:space="preserve"> </v>
      </c>
      <c r="AG65" s="1502"/>
      <c r="AH65" s="1502"/>
      <c r="AI65" s="1502"/>
      <c r="AJ65" s="1502"/>
      <c r="AK65" s="1474" t="str">
        <f>IF(Salary!S129&lt;=0," ",Salary!S129)</f>
        <v xml:space="preserve"> </v>
      </c>
      <c r="AL65" s="1474"/>
      <c r="AM65" s="1474"/>
      <c r="AN65" s="1474"/>
      <c r="AO65" s="1474"/>
      <c r="AP65" s="1474"/>
      <c r="AQ65" s="1474"/>
      <c r="AR65" s="19"/>
      <c r="AS65" s="19"/>
      <c r="AT65" s="43"/>
    </row>
    <row r="66" spans="1:46">
      <c r="A66" s="19"/>
      <c r="B66" s="20"/>
      <c r="C66" s="1504">
        <v>9</v>
      </c>
      <c r="D66" s="1504"/>
      <c r="E66" s="1504"/>
      <c r="F66" s="1503" t="str">
        <f>IF(Salary!F116&lt;=0," ",Salary!F116)</f>
        <v xml:space="preserve"> </v>
      </c>
      <c r="G66" s="1503"/>
      <c r="H66" s="1503"/>
      <c r="I66" s="1503" t="str">
        <f>IF(Salary!I116&lt;=0," ",Salary!I116)</f>
        <v xml:space="preserve"> </v>
      </c>
      <c r="J66" s="1503"/>
      <c r="K66" s="1503"/>
      <c r="L66" s="1503"/>
      <c r="M66" s="1503" t="str">
        <f>IF(Salary!M116&lt;=0," ",Salary!M116)</f>
        <v xml:space="preserve"> </v>
      </c>
      <c r="N66" s="1503"/>
      <c r="O66" s="1503"/>
      <c r="P66" s="1503"/>
      <c r="Q66" s="1503" t="str">
        <f>IF(Salary!Q116&lt;=0," ",Salary!Q116)</f>
        <v xml:space="preserve"> </v>
      </c>
      <c r="R66" s="1503"/>
      <c r="S66" s="1503"/>
      <c r="T66" s="1503"/>
      <c r="U66" s="1474"/>
      <c r="V66" s="1474"/>
      <c r="W66" s="1474"/>
      <c r="X66" s="1474"/>
      <c r="Y66" s="1474"/>
      <c r="Z66" s="1474"/>
      <c r="AA66" s="1474" t="str">
        <f>IF(Salary!I130&lt;=0," ",Salary!I130)</f>
        <v xml:space="preserve"> </v>
      </c>
      <c r="AB66" s="1474"/>
      <c r="AC66" s="1474"/>
      <c r="AD66" s="1474"/>
      <c r="AE66" s="1474"/>
      <c r="AF66" s="1502" t="str">
        <f>IF(Salary!N130&lt;=0," ",Salary!N130)</f>
        <v xml:space="preserve"> </v>
      </c>
      <c r="AG66" s="1502"/>
      <c r="AH66" s="1502"/>
      <c r="AI66" s="1502"/>
      <c r="AJ66" s="1502"/>
      <c r="AK66" s="1474" t="str">
        <f>IF(Salary!S130&lt;=0," ",Salary!S130)</f>
        <v xml:space="preserve"> </v>
      </c>
      <c r="AL66" s="1474"/>
      <c r="AM66" s="1474"/>
      <c r="AN66" s="1474"/>
      <c r="AO66" s="1474"/>
      <c r="AP66" s="1474"/>
      <c r="AQ66" s="1474"/>
      <c r="AR66" s="19"/>
      <c r="AS66" s="19"/>
      <c r="AT66" s="43"/>
    </row>
    <row r="67" spans="1:46">
      <c r="A67" s="19"/>
      <c r="B67" s="20"/>
      <c r="C67" s="1504">
        <v>10</v>
      </c>
      <c r="D67" s="1504"/>
      <c r="E67" s="1504"/>
      <c r="F67" s="1503" t="str">
        <f>IF(Salary!F117&lt;=0," ",Salary!F117)</f>
        <v xml:space="preserve"> </v>
      </c>
      <c r="G67" s="1503"/>
      <c r="H67" s="1503"/>
      <c r="I67" s="1503" t="str">
        <f>IF(Salary!I117&lt;=0," ",Salary!I117)</f>
        <v xml:space="preserve"> </v>
      </c>
      <c r="J67" s="1503"/>
      <c r="K67" s="1503"/>
      <c r="L67" s="1503"/>
      <c r="M67" s="1503" t="str">
        <f>IF(Salary!M117&lt;=0," ",Salary!M117)</f>
        <v xml:space="preserve"> </v>
      </c>
      <c r="N67" s="1503"/>
      <c r="O67" s="1503"/>
      <c r="P67" s="1503"/>
      <c r="Q67" s="1503" t="str">
        <f>IF(Salary!Q117&lt;=0," ",Salary!Q117)</f>
        <v xml:space="preserve"> </v>
      </c>
      <c r="R67" s="1503"/>
      <c r="S67" s="1503"/>
      <c r="T67" s="1503"/>
      <c r="U67" s="1474" t="str">
        <f>IF(Salary!U117&lt;=0," ",Salary!U117)</f>
        <v xml:space="preserve"> </v>
      </c>
      <c r="V67" s="1474"/>
      <c r="W67" s="1474"/>
      <c r="X67" s="1474"/>
      <c r="Y67" s="1474"/>
      <c r="Z67" s="1474"/>
      <c r="AA67" s="1474" t="str">
        <f>IF(Salary!I131&lt;=0," ",Salary!I131)</f>
        <v xml:space="preserve"> </v>
      </c>
      <c r="AB67" s="1474"/>
      <c r="AC67" s="1474"/>
      <c r="AD67" s="1474"/>
      <c r="AE67" s="1474"/>
      <c r="AF67" s="1502" t="str">
        <f>IF(Salary!N131&lt;=0," ",Salary!N131)</f>
        <v xml:space="preserve"> </v>
      </c>
      <c r="AG67" s="1502"/>
      <c r="AH67" s="1502"/>
      <c r="AI67" s="1502"/>
      <c r="AJ67" s="1502"/>
      <c r="AK67" s="1474" t="str">
        <f>IF(Salary!S131&lt;=0," ",Salary!S131)</f>
        <v xml:space="preserve"> </v>
      </c>
      <c r="AL67" s="1474"/>
      <c r="AM67" s="1474"/>
      <c r="AN67" s="1474"/>
      <c r="AO67" s="1474"/>
      <c r="AP67" s="1474"/>
      <c r="AQ67" s="1474"/>
      <c r="AR67" s="19"/>
      <c r="AS67" s="19"/>
      <c r="AT67" s="43"/>
    </row>
    <row r="68" spans="1:46">
      <c r="A68" s="19"/>
      <c r="B68" s="20"/>
      <c r="C68" s="1504">
        <v>11</v>
      </c>
      <c r="D68" s="1504"/>
      <c r="E68" s="1504"/>
      <c r="F68" s="1503" t="str">
        <f>IF(Salary!F118&lt;=0," ",Salary!F118)</f>
        <v xml:space="preserve"> </v>
      </c>
      <c r="G68" s="1503"/>
      <c r="H68" s="1503"/>
      <c r="I68" s="1503" t="str">
        <f>IF(Salary!I118&lt;=0," ",Salary!I118)</f>
        <v xml:space="preserve"> </v>
      </c>
      <c r="J68" s="1503"/>
      <c r="K68" s="1503"/>
      <c r="L68" s="1503"/>
      <c r="M68" s="1503" t="str">
        <f>IF(Salary!M118&lt;=0," ",Salary!M118)</f>
        <v xml:space="preserve"> </v>
      </c>
      <c r="N68" s="1503"/>
      <c r="O68" s="1503"/>
      <c r="P68" s="1503"/>
      <c r="Q68" s="1503" t="str">
        <f>IF(Salary!Q118&lt;=0," ",Salary!Q118)</f>
        <v xml:space="preserve"> </v>
      </c>
      <c r="R68" s="1503"/>
      <c r="S68" s="1503"/>
      <c r="T68" s="1503"/>
      <c r="U68" s="1474" t="str">
        <f>IF(Salary!U118&lt;=0," ",Salary!U118)</f>
        <v xml:space="preserve"> </v>
      </c>
      <c r="V68" s="1474"/>
      <c r="W68" s="1474"/>
      <c r="X68" s="1474"/>
      <c r="Y68" s="1474"/>
      <c r="Z68" s="1474"/>
      <c r="AA68" s="1474" t="str">
        <f>IF(Salary!I132&lt;=0," ",Salary!I132)</f>
        <v xml:space="preserve"> </v>
      </c>
      <c r="AB68" s="1474"/>
      <c r="AC68" s="1474"/>
      <c r="AD68" s="1474"/>
      <c r="AE68" s="1474"/>
      <c r="AF68" s="1502" t="str">
        <f>IF(Salary!N132&lt;=0," ",Salary!N132)</f>
        <v xml:space="preserve"> </v>
      </c>
      <c r="AG68" s="1502"/>
      <c r="AH68" s="1502"/>
      <c r="AI68" s="1502"/>
      <c r="AJ68" s="1502"/>
      <c r="AK68" s="1474" t="str">
        <f>IF(Salary!S132&lt;=0," ",Salary!S132)</f>
        <v xml:space="preserve"> </v>
      </c>
      <c r="AL68" s="1474"/>
      <c r="AM68" s="1474"/>
      <c r="AN68" s="1474"/>
      <c r="AO68" s="1474"/>
      <c r="AP68" s="1474"/>
      <c r="AQ68" s="1474"/>
      <c r="AR68" s="19"/>
      <c r="AS68" s="19"/>
      <c r="AT68" s="43"/>
    </row>
    <row r="69" spans="1:46">
      <c r="A69" s="19"/>
      <c r="B69" s="20"/>
      <c r="C69" s="1504">
        <v>12</v>
      </c>
      <c r="D69" s="1504"/>
      <c r="E69" s="1504"/>
      <c r="F69" s="1503" t="str">
        <f>IF(Salary!F119&lt;=0," ",Salary!F119)</f>
        <v xml:space="preserve"> </v>
      </c>
      <c r="G69" s="1503"/>
      <c r="H69" s="1503"/>
      <c r="I69" s="1503" t="str">
        <f>IF(Salary!I119&lt;=0," ",Salary!I119)</f>
        <v xml:space="preserve"> </v>
      </c>
      <c r="J69" s="1503"/>
      <c r="K69" s="1503"/>
      <c r="L69" s="1503"/>
      <c r="M69" s="1503" t="str">
        <f>IF(Salary!M119&lt;=0," ",Salary!M119)</f>
        <v xml:space="preserve"> </v>
      </c>
      <c r="N69" s="1503"/>
      <c r="O69" s="1503"/>
      <c r="P69" s="1503"/>
      <c r="Q69" s="1503" t="str">
        <f>IF(Salary!Q119&lt;=0," ",Salary!Q119)</f>
        <v xml:space="preserve"> </v>
      </c>
      <c r="R69" s="1503"/>
      <c r="S69" s="1503"/>
      <c r="T69" s="1503"/>
      <c r="U69" s="1474" t="str">
        <f>IF(Salary!U119&lt;=0," ",Salary!U119)</f>
        <v xml:space="preserve"> </v>
      </c>
      <c r="V69" s="1474"/>
      <c r="W69" s="1474"/>
      <c r="X69" s="1474"/>
      <c r="Y69" s="1474"/>
      <c r="Z69" s="1474"/>
      <c r="AA69" s="1474" t="str">
        <f>IF(Salary!I133&lt;=0," ",Salary!I133)</f>
        <v xml:space="preserve"> </v>
      </c>
      <c r="AB69" s="1474"/>
      <c r="AC69" s="1474"/>
      <c r="AD69" s="1474"/>
      <c r="AE69" s="1474"/>
      <c r="AF69" s="1502" t="str">
        <f>IF(Salary!N133&lt;=0," ",Salary!N133)</f>
        <v xml:space="preserve"> </v>
      </c>
      <c r="AG69" s="1502"/>
      <c r="AH69" s="1502"/>
      <c r="AI69" s="1502"/>
      <c r="AJ69" s="1502"/>
      <c r="AK69" s="1474" t="str">
        <f>IF(Salary!S133&lt;=0," ",Salary!S133)</f>
        <v xml:space="preserve"> </v>
      </c>
      <c r="AL69" s="1474"/>
      <c r="AM69" s="1474"/>
      <c r="AN69" s="1474"/>
      <c r="AO69" s="1474"/>
      <c r="AP69" s="1474"/>
      <c r="AQ69" s="1474"/>
      <c r="AR69" s="19"/>
      <c r="AS69" s="19"/>
      <c r="AT69" s="43"/>
    </row>
    <row r="70" spans="1:46">
      <c r="A70" s="19"/>
      <c r="B70" s="20"/>
      <c r="C70" s="1504">
        <v>13</v>
      </c>
      <c r="D70" s="1504"/>
      <c r="E70" s="1504"/>
      <c r="F70" s="1503" t="str">
        <f>IF(Salary!F120&lt;=0," ",Salary!F120)</f>
        <v xml:space="preserve"> </v>
      </c>
      <c r="G70" s="1503"/>
      <c r="H70" s="1503"/>
      <c r="I70" s="1503" t="str">
        <f>IF(Salary!I120&lt;=0," ",Salary!I120)</f>
        <v xml:space="preserve"> </v>
      </c>
      <c r="J70" s="1503"/>
      <c r="K70" s="1503"/>
      <c r="L70" s="1503"/>
      <c r="M70" s="1503" t="str">
        <f>IF(Salary!M120&lt;=0," ",Salary!M120)</f>
        <v xml:space="preserve"> </v>
      </c>
      <c r="N70" s="1503"/>
      <c r="O70" s="1503"/>
      <c r="P70" s="1503"/>
      <c r="Q70" s="1503" t="str">
        <f>IF(Salary!Q120&lt;=0," ",Salary!Q120)</f>
        <v xml:space="preserve"> </v>
      </c>
      <c r="R70" s="1503"/>
      <c r="S70" s="1503"/>
      <c r="T70" s="1503"/>
      <c r="U70" s="1474" t="str">
        <f>IF(Salary!U120&lt;=0," ",Salary!U120)</f>
        <v xml:space="preserve"> </v>
      </c>
      <c r="V70" s="1474"/>
      <c r="W70" s="1474"/>
      <c r="X70" s="1474"/>
      <c r="Y70" s="1474"/>
      <c r="Z70" s="1474"/>
      <c r="AA70" s="1474" t="str">
        <f>IF(Salary!I134&lt;=0," ",Salary!I134)</f>
        <v xml:space="preserve"> </v>
      </c>
      <c r="AB70" s="1474"/>
      <c r="AC70" s="1474"/>
      <c r="AD70" s="1474"/>
      <c r="AE70" s="1474"/>
      <c r="AF70" s="1502" t="str">
        <f>IF(Salary!N134&lt;=0," ",Salary!N134)</f>
        <v xml:space="preserve"> </v>
      </c>
      <c r="AG70" s="1502"/>
      <c r="AH70" s="1502"/>
      <c r="AI70" s="1502"/>
      <c r="AJ70" s="1502"/>
      <c r="AK70" s="1474" t="str">
        <f>IF(Salary!S134&lt;=0," ",Salary!S134)</f>
        <v xml:space="preserve"> </v>
      </c>
      <c r="AL70" s="1474"/>
      <c r="AM70" s="1474"/>
      <c r="AN70" s="1474"/>
      <c r="AO70" s="1474"/>
      <c r="AP70" s="1474"/>
      <c r="AQ70" s="1474"/>
      <c r="AR70" s="19"/>
      <c r="AS70" s="19"/>
      <c r="AT70" s="43"/>
    </row>
    <row r="71" spans="1:46" s="192" customFormat="1">
      <c r="A71" s="19"/>
      <c r="B71" s="44"/>
      <c r="C71" s="274"/>
      <c r="D71" s="274"/>
      <c r="E71" s="274"/>
      <c r="F71" s="274"/>
      <c r="G71" s="274"/>
      <c r="H71" s="274"/>
      <c r="I71" s="275"/>
      <c r="J71" s="275"/>
      <c r="K71" s="275"/>
      <c r="L71" s="275"/>
      <c r="M71" s="275"/>
      <c r="N71" s="275"/>
      <c r="O71" s="275"/>
      <c r="P71" s="275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19"/>
      <c r="AS71" s="19"/>
      <c r="AT71" s="19"/>
    </row>
    <row r="72" spans="1:46">
      <c r="A72" s="19"/>
      <c r="B72" s="44"/>
      <c r="C72" s="210"/>
      <c r="D72" s="211"/>
      <c r="E72" s="211"/>
      <c r="F72" s="211"/>
      <c r="G72" s="211"/>
      <c r="H72" s="211"/>
      <c r="I72" s="210"/>
      <c r="J72" s="212"/>
      <c r="K72" s="275"/>
      <c r="L72" s="275"/>
      <c r="M72" s="275"/>
      <c r="N72" s="275"/>
      <c r="O72" s="275"/>
      <c r="P72" s="275"/>
      <c r="Q72" s="212"/>
      <c r="R72" s="44"/>
      <c r="S72" s="44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44"/>
      <c r="AO72" s="44"/>
      <c r="AP72" s="44"/>
      <c r="AQ72" s="44"/>
      <c r="AR72" s="19"/>
      <c r="AS72" s="19"/>
      <c r="AT72" s="43"/>
    </row>
    <row r="73" spans="1:46">
      <c r="A73" s="19"/>
      <c r="B73" s="19"/>
      <c r="C73" s="197"/>
      <c r="D73" s="198"/>
      <c r="E73" s="198"/>
      <c r="F73" s="198"/>
      <c r="G73" s="198"/>
      <c r="H73" s="198"/>
      <c r="I73" s="197"/>
      <c r="J73" s="199"/>
      <c r="K73" s="276"/>
      <c r="L73" s="276"/>
      <c r="M73" s="276"/>
      <c r="N73" s="276"/>
      <c r="O73" s="276"/>
      <c r="P73" s="276"/>
      <c r="Q73" s="199"/>
      <c r="R73" s="19"/>
      <c r="S73" s="19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19"/>
      <c r="AO73" s="19"/>
      <c r="AP73" s="19"/>
      <c r="AQ73" s="19"/>
      <c r="AR73" s="19"/>
      <c r="AS73" s="19"/>
      <c r="AT73" s="43"/>
    </row>
    <row r="74" spans="1:46" ht="3.75" customHeight="1">
      <c r="A74" s="18"/>
      <c r="B74" s="21"/>
      <c r="C74" s="18"/>
      <c r="D74" s="18"/>
      <c r="E74" s="18"/>
      <c r="F74" s="18"/>
      <c r="G74" s="18"/>
      <c r="H74" s="22"/>
      <c r="I74" s="18"/>
      <c r="J74" s="18"/>
      <c r="K74" s="18"/>
      <c r="L74" s="22"/>
      <c r="M74" s="22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22"/>
      <c r="AB74" s="22"/>
      <c r="AC74" s="18"/>
      <c r="AD74" s="18"/>
      <c r="AE74" s="18"/>
      <c r="AF74" s="18"/>
      <c r="AG74" s="18"/>
      <c r="AH74" s="18"/>
      <c r="AI74" s="22"/>
      <c r="AJ74" s="22"/>
      <c r="AK74" s="18"/>
      <c r="AL74" s="18"/>
      <c r="AM74" s="18"/>
      <c r="AN74" s="18"/>
      <c r="AO74" s="18"/>
      <c r="AP74" s="18"/>
      <c r="AQ74" s="18"/>
      <c r="AR74" s="19"/>
      <c r="AS74" s="19"/>
      <c r="AT74" s="43"/>
    </row>
    <row r="75" spans="1:46" ht="18.75" customHeight="1">
      <c r="A75" s="18"/>
      <c r="B75" s="19"/>
      <c r="C75" s="45" t="s">
        <v>247</v>
      </c>
      <c r="D75" s="1506" t="str">
        <f>'Other Deails'!H26</f>
        <v>DEVENDRABHAI RAYUBHAI MAHLA</v>
      </c>
      <c r="E75" s="1506"/>
      <c r="F75" s="1506"/>
      <c r="G75" s="1506"/>
      <c r="H75" s="1506"/>
      <c r="I75" s="1506"/>
      <c r="J75" s="1506"/>
      <c r="K75" s="1506"/>
      <c r="L75" s="1506"/>
      <c r="M75" s="1506"/>
      <c r="N75" s="1506"/>
      <c r="O75" s="1506"/>
      <c r="P75" s="1506"/>
      <c r="Q75" s="1506"/>
      <c r="R75" s="1506"/>
      <c r="S75" s="1506"/>
      <c r="T75" s="1506"/>
      <c r="U75" s="1506"/>
      <c r="V75" s="1505" t="str">
        <f>'ITR-1'!AD188</f>
        <v>Son</v>
      </c>
      <c r="W75" s="1505"/>
      <c r="X75" s="1505"/>
      <c r="Y75" s="1505"/>
      <c r="Z75" s="46" t="s">
        <v>314</v>
      </c>
      <c r="AA75" s="1506" t="str">
        <f>'Other Deails'!H27</f>
        <v>RAYUBHAI MAHLA</v>
      </c>
      <c r="AB75" s="1506"/>
      <c r="AC75" s="1506"/>
      <c r="AD75" s="1506"/>
      <c r="AE75" s="1506"/>
      <c r="AF75" s="1506"/>
      <c r="AG75" s="1506"/>
      <c r="AH75" s="1506"/>
      <c r="AI75" s="1506"/>
      <c r="AJ75" s="1506"/>
      <c r="AK75" s="1506"/>
      <c r="AL75" s="1506"/>
      <c r="AM75" s="1506"/>
      <c r="AN75" s="1506"/>
      <c r="AO75" s="1506"/>
      <c r="AP75" s="1506"/>
      <c r="AQ75" s="18"/>
      <c r="AR75" s="19"/>
      <c r="AS75" s="19"/>
      <c r="AT75" s="43"/>
    </row>
    <row r="76" spans="1:46" ht="17.25" customHeight="1">
      <c r="A76" s="18"/>
      <c r="B76" s="19"/>
      <c r="C76" s="45" t="s">
        <v>304</v>
      </c>
      <c r="D76" s="45"/>
      <c r="E76" s="45"/>
      <c r="F76" s="45"/>
      <c r="G76" s="45"/>
      <c r="H76" s="46"/>
      <c r="I76" s="45"/>
      <c r="J76" s="45"/>
      <c r="K76" s="45"/>
      <c r="L76" s="46"/>
      <c r="M76" s="1512" t="s">
        <v>4</v>
      </c>
      <c r="N76" s="1512"/>
      <c r="O76" s="1512"/>
      <c r="P76" s="1512"/>
      <c r="Q76" s="1512"/>
      <c r="R76" s="1512"/>
      <c r="S76" s="1512"/>
      <c r="T76" s="1512"/>
      <c r="U76" s="1512"/>
      <c r="V76" s="1512"/>
      <c r="W76" s="45" t="s">
        <v>330</v>
      </c>
      <c r="X76" s="19"/>
      <c r="Y76" s="19"/>
      <c r="Z76" s="45"/>
      <c r="AA76" s="46"/>
      <c r="AB76" s="46"/>
      <c r="AC76" s="18"/>
      <c r="AD76" s="18"/>
      <c r="AE76" s="18"/>
      <c r="AF76" s="18"/>
      <c r="AG76" s="18"/>
      <c r="AH76" s="18"/>
      <c r="AI76" s="22"/>
      <c r="AJ76" s="22"/>
      <c r="AK76" s="18"/>
      <c r="AL76" s="18"/>
      <c r="AM76" s="18"/>
      <c r="AN76" s="18"/>
      <c r="AO76" s="18"/>
      <c r="AP76" s="18"/>
      <c r="AQ76" s="18"/>
      <c r="AR76" s="19"/>
      <c r="AS76" s="19"/>
      <c r="AT76" s="43"/>
    </row>
    <row r="77" spans="1:46">
      <c r="A77" s="19"/>
      <c r="B77" s="19"/>
      <c r="C77" s="1508" t="s">
        <v>545</v>
      </c>
      <c r="D77" s="1508"/>
      <c r="E77" s="1508"/>
      <c r="F77" s="1508"/>
      <c r="G77" s="1508"/>
      <c r="H77" s="1508"/>
      <c r="I77" s="1508"/>
      <c r="J77" s="1508"/>
      <c r="K77" s="1508"/>
      <c r="L77" s="1508"/>
      <c r="M77" s="1508"/>
      <c r="N77" s="1508"/>
      <c r="O77" s="1508"/>
      <c r="P77" s="1508"/>
      <c r="Q77" s="1508"/>
      <c r="R77" s="1508"/>
      <c r="S77" s="1508"/>
      <c r="T77" s="1508"/>
      <c r="U77" s="1508"/>
      <c r="V77" s="1508"/>
      <c r="W77" s="1508"/>
      <c r="X77" s="1508"/>
      <c r="Y77" s="1508"/>
      <c r="Z77" s="1508"/>
      <c r="AA77" s="1508"/>
      <c r="AB77" s="45" t="s">
        <v>331</v>
      </c>
      <c r="AC77" s="18"/>
      <c r="AD77" s="19"/>
      <c r="AE77" s="18"/>
      <c r="AF77" s="18"/>
      <c r="AG77" s="18"/>
      <c r="AH77" s="18"/>
      <c r="AI77" s="22"/>
      <c r="AJ77" s="22"/>
      <c r="AK77" s="18"/>
      <c r="AL77" s="18"/>
      <c r="AM77" s="18"/>
      <c r="AN77" s="18"/>
      <c r="AO77" s="18"/>
      <c r="AP77" s="18"/>
      <c r="AQ77" s="18"/>
      <c r="AR77" s="19"/>
      <c r="AS77" s="19"/>
      <c r="AT77" s="43"/>
    </row>
    <row r="78" spans="1:46">
      <c r="A78" s="19"/>
      <c r="B78" s="19"/>
      <c r="C78" s="45" t="s">
        <v>332</v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6"/>
      <c r="AB78" s="46"/>
      <c r="AC78" s="18"/>
      <c r="AD78" s="18"/>
      <c r="AE78" s="18"/>
      <c r="AF78" s="18"/>
      <c r="AG78" s="18"/>
      <c r="AH78" s="18"/>
      <c r="AI78" s="22"/>
      <c r="AJ78" s="22"/>
      <c r="AK78" s="18"/>
      <c r="AL78" s="18"/>
      <c r="AM78" s="18"/>
      <c r="AN78" s="18"/>
      <c r="AO78" s="18"/>
      <c r="AP78" s="18"/>
      <c r="AQ78" s="18"/>
      <c r="AR78" s="19"/>
      <c r="AS78" s="19"/>
      <c r="AT78" s="43"/>
    </row>
    <row r="79" spans="1:46">
      <c r="A79" s="19"/>
      <c r="B79" s="19"/>
      <c r="C79" s="45" t="s">
        <v>305</v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6"/>
      <c r="AB79" s="46"/>
      <c r="AC79" s="18"/>
      <c r="AD79" s="18"/>
      <c r="AE79" s="18"/>
      <c r="AF79" s="18"/>
      <c r="AG79" s="18"/>
      <c r="AH79" s="18"/>
      <c r="AI79" s="22"/>
      <c r="AJ79" s="22"/>
      <c r="AK79" s="18"/>
      <c r="AL79" s="18"/>
      <c r="AM79" s="18"/>
      <c r="AN79" s="18"/>
      <c r="AO79" s="18"/>
      <c r="AP79" s="18"/>
      <c r="AQ79" s="18"/>
      <c r="AR79" s="19"/>
      <c r="AS79" s="19"/>
      <c r="AT79" s="43"/>
    </row>
    <row r="80" spans="1:46" ht="3.75" customHeight="1">
      <c r="A80" s="19"/>
      <c r="B80" s="19"/>
      <c r="C80" s="19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22"/>
      <c r="AB80" s="22"/>
      <c r="AC80" s="18"/>
      <c r="AD80" s="18"/>
      <c r="AE80" s="18"/>
      <c r="AF80" s="18"/>
      <c r="AG80" s="18"/>
      <c r="AH80" s="18"/>
      <c r="AI80" s="22"/>
      <c r="AJ80" s="22"/>
      <c r="AK80" s="18"/>
      <c r="AL80" s="18"/>
      <c r="AM80" s="18"/>
      <c r="AN80" s="18"/>
      <c r="AO80" s="18"/>
      <c r="AP80" s="18"/>
      <c r="AQ80" s="18"/>
      <c r="AR80" s="19"/>
      <c r="AS80" s="19"/>
      <c r="AT80" s="43"/>
    </row>
    <row r="81" spans="1:49">
      <c r="A81" s="19"/>
      <c r="B81" s="19"/>
      <c r="C81" s="19" t="s">
        <v>212</v>
      </c>
      <c r="D81" s="18"/>
      <c r="E81" s="18"/>
      <c r="F81" s="1507" t="str">
        <f>'Other Deails'!H25</f>
        <v>Ahwa</v>
      </c>
      <c r="G81" s="1507"/>
      <c r="H81" s="1507"/>
      <c r="I81" s="1507"/>
      <c r="J81" s="1507"/>
      <c r="K81" s="1507"/>
      <c r="L81" s="1507"/>
      <c r="M81" s="1507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22"/>
      <c r="AB81" s="22"/>
      <c r="AC81" s="18"/>
      <c r="AD81" s="18"/>
      <c r="AE81" s="18"/>
      <c r="AF81" s="18"/>
      <c r="AG81" s="18"/>
      <c r="AH81" s="18"/>
      <c r="AI81" s="22"/>
      <c r="AJ81" s="22"/>
      <c r="AK81" s="18"/>
      <c r="AL81" s="18"/>
      <c r="AM81" s="18"/>
      <c r="AN81" s="18"/>
      <c r="AO81" s="18"/>
      <c r="AP81" s="18"/>
      <c r="AQ81" s="18"/>
      <c r="AR81" s="19"/>
      <c r="AS81" s="19"/>
      <c r="AT81" s="43"/>
    </row>
    <row r="82" spans="1:49" ht="3.75" customHeight="1">
      <c r="A82" s="19"/>
      <c r="B82" s="19"/>
      <c r="C82" s="19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22"/>
      <c r="AB82" s="22"/>
      <c r="AC82" s="18"/>
      <c r="AD82" s="18"/>
      <c r="AE82" s="18"/>
      <c r="AF82" s="18"/>
      <c r="AG82" s="18"/>
      <c r="AH82" s="18"/>
      <c r="AI82" s="22"/>
      <c r="AJ82" s="22"/>
      <c r="AK82" s="18"/>
      <c r="AL82" s="18"/>
      <c r="AM82" s="18"/>
      <c r="AN82" s="18"/>
      <c r="AO82" s="18"/>
      <c r="AP82" s="18"/>
      <c r="AQ82" s="18"/>
      <c r="AR82" s="19"/>
      <c r="AS82" s="19"/>
      <c r="AT82" s="43"/>
    </row>
    <row r="83" spans="1:49" ht="15.75">
      <c r="A83" s="19"/>
      <c r="B83" s="19"/>
      <c r="C83" s="19" t="s">
        <v>213</v>
      </c>
      <c r="D83" s="18"/>
      <c r="E83" s="18"/>
      <c r="F83" s="1511">
        <v>40634</v>
      </c>
      <c r="G83" s="1511"/>
      <c r="H83" s="1511"/>
      <c r="I83" s="1511"/>
      <c r="J83" s="1511"/>
      <c r="K83" s="1511"/>
      <c r="L83" s="1511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22"/>
      <c r="AB83" s="22"/>
      <c r="AC83" s="18"/>
      <c r="AD83" s="18"/>
      <c r="AE83" s="18"/>
      <c r="AF83" s="22"/>
      <c r="AG83" s="18"/>
      <c r="AH83" s="18"/>
      <c r="AI83" s="22"/>
      <c r="AJ83" s="22"/>
      <c r="AK83" s="18"/>
      <c r="AL83" s="18"/>
      <c r="AM83" s="18"/>
      <c r="AN83" s="18"/>
      <c r="AO83" s="18"/>
      <c r="AP83" s="18"/>
      <c r="AQ83" s="18"/>
      <c r="AR83" s="19"/>
      <c r="AS83" s="19"/>
      <c r="AT83" s="43"/>
    </row>
    <row r="84" spans="1:49" ht="0.75" customHeight="1">
      <c r="A84" s="19"/>
      <c r="B84" s="19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22"/>
      <c r="AB84" s="22"/>
      <c r="AC84" s="18"/>
      <c r="AD84" s="18"/>
      <c r="AE84" s="18"/>
      <c r="AF84" s="22"/>
      <c r="AG84" s="18"/>
      <c r="AH84" s="18"/>
      <c r="AI84" s="22"/>
      <c r="AJ84" s="22"/>
      <c r="AK84" s="18"/>
      <c r="AL84" s="18"/>
      <c r="AM84" s="18"/>
      <c r="AN84" s="18"/>
      <c r="AO84" s="18"/>
      <c r="AP84" s="18"/>
      <c r="AQ84" s="18"/>
      <c r="AR84" s="19"/>
      <c r="AS84" s="19"/>
      <c r="AT84" s="43"/>
    </row>
    <row r="85" spans="1:49" ht="15.75">
      <c r="A85" s="18"/>
      <c r="B85" s="21"/>
      <c r="C85" s="18"/>
      <c r="D85" s="18"/>
      <c r="E85" s="18"/>
      <c r="F85" s="513"/>
      <c r="G85" s="513"/>
      <c r="H85" s="513"/>
      <c r="I85" s="513"/>
      <c r="J85" s="513"/>
      <c r="K85" s="513"/>
      <c r="L85" s="513"/>
      <c r="M85" s="513"/>
      <c r="N85" s="513"/>
      <c r="O85" s="513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22"/>
      <c r="AB85" s="22"/>
      <c r="AC85" s="18"/>
      <c r="AD85" s="18"/>
      <c r="AE85" s="18"/>
      <c r="AF85" s="22" t="s">
        <v>306</v>
      </c>
      <c r="AG85" s="18"/>
      <c r="AH85" s="18"/>
      <c r="AI85" s="22"/>
      <c r="AJ85" s="22"/>
      <c r="AK85" s="18"/>
      <c r="AL85" s="18"/>
      <c r="AM85" s="18"/>
      <c r="AN85" s="18"/>
      <c r="AO85" s="18"/>
      <c r="AP85" s="18"/>
      <c r="AQ85" s="18"/>
      <c r="AR85" s="19"/>
      <c r="AS85" s="19"/>
      <c r="AT85" s="43"/>
    </row>
    <row r="86" spans="1:49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22"/>
      <c r="AB86" s="22"/>
      <c r="AC86" s="18"/>
      <c r="AD86" s="18"/>
      <c r="AE86" s="18"/>
      <c r="AF86" s="22" t="s">
        <v>307</v>
      </c>
      <c r="AG86" s="18"/>
      <c r="AH86" s="18"/>
      <c r="AI86" s="22"/>
      <c r="AJ86" s="22"/>
      <c r="AK86" s="18"/>
      <c r="AL86" s="18"/>
      <c r="AM86" s="18"/>
      <c r="AN86" s="18"/>
      <c r="AO86" s="18"/>
      <c r="AP86" s="18"/>
      <c r="AQ86" s="18"/>
      <c r="AR86" s="19"/>
      <c r="AS86" s="19"/>
      <c r="AT86" s="43"/>
    </row>
    <row r="87" spans="1:49">
      <c r="A87" s="18"/>
      <c r="B87" s="21"/>
      <c r="C87" s="18"/>
      <c r="D87" s="18"/>
      <c r="E87" s="18"/>
      <c r="F87" s="18"/>
      <c r="G87" s="18"/>
      <c r="H87" s="18"/>
      <c r="I87" s="1509"/>
      <c r="J87" s="1510"/>
      <c r="K87" s="1510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47" t="s">
        <v>255</v>
      </c>
      <c r="Y87" s="18"/>
      <c r="Z87" s="45" t="str">
        <f>D75</f>
        <v>DEVENDRABHAI RAYUBHAI MAHLA</v>
      </c>
      <c r="AA87" s="45"/>
      <c r="AB87" s="19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9"/>
      <c r="AS87" s="19"/>
      <c r="AT87" s="43"/>
    </row>
    <row r="88" spans="1:49" ht="0.75" customHeight="1">
      <c r="A88" s="18"/>
      <c r="B88" s="21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45"/>
      <c r="AA88" s="45"/>
      <c r="AB88" s="19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9"/>
      <c r="AS88" s="19"/>
      <c r="AT88" s="43"/>
    </row>
    <row r="89" spans="1:49">
      <c r="A89" s="18"/>
      <c r="B89" s="21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47" t="s">
        <v>256</v>
      </c>
      <c r="Y89" s="18"/>
      <c r="Z89" s="45" t="str">
        <f>'Other Deails'!H23</f>
        <v>Assistant Director Animal Husamadry</v>
      </c>
      <c r="AA89" s="45"/>
      <c r="AB89" s="19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9"/>
      <c r="AS89" s="19"/>
      <c r="AT89" s="43"/>
    </row>
    <row r="90" spans="1:49">
      <c r="A90" s="18"/>
      <c r="B90" s="21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45" t="str">
        <f>'Other Deails'!H24</f>
        <v>Dangs District Panchayat</v>
      </c>
      <c r="AA90" s="45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9"/>
      <c r="AS90" s="19"/>
      <c r="AT90" s="43"/>
    </row>
    <row r="91" spans="1:49">
      <c r="A91" s="18"/>
      <c r="B91" s="906"/>
      <c r="C91" s="907"/>
      <c r="D91" s="907"/>
      <c r="E91" s="907"/>
      <c r="F91" s="907"/>
      <c r="G91" s="907"/>
      <c r="H91" s="907"/>
      <c r="I91" s="907"/>
      <c r="J91" s="907"/>
      <c r="K91" s="907"/>
      <c r="L91" s="907"/>
      <c r="M91" s="907"/>
      <c r="N91" s="907"/>
      <c r="O91" s="907"/>
      <c r="P91" s="907"/>
      <c r="Q91" s="907"/>
      <c r="R91" s="907"/>
      <c r="S91" s="907"/>
      <c r="T91" s="907"/>
      <c r="U91" s="907"/>
      <c r="V91" s="907"/>
      <c r="W91" s="907"/>
      <c r="X91" s="907"/>
      <c r="Y91" s="907"/>
      <c r="Z91" s="45" t="str">
        <f>'Other Deails'!H25</f>
        <v>Ahwa</v>
      </c>
      <c r="AA91" s="908"/>
      <c r="AB91" s="907"/>
      <c r="AC91" s="907"/>
      <c r="AD91" s="907"/>
      <c r="AE91" s="907"/>
      <c r="AF91" s="907"/>
      <c r="AG91" s="907"/>
      <c r="AH91" s="907"/>
      <c r="AI91" s="907"/>
      <c r="AJ91" s="907"/>
      <c r="AK91" s="907"/>
      <c r="AL91" s="907"/>
      <c r="AM91" s="907"/>
      <c r="AN91" s="907"/>
      <c r="AO91" s="907"/>
      <c r="AP91" s="907"/>
      <c r="AQ91" s="907"/>
      <c r="AR91" s="909"/>
      <c r="AS91" s="909"/>
      <c r="AT91" s="910"/>
    </row>
    <row r="92" spans="1:49" s="191" customFormat="1" ht="3" customHeight="1">
      <c r="B92" s="909"/>
      <c r="C92" s="907"/>
      <c r="D92" s="911"/>
      <c r="E92" s="911"/>
      <c r="F92" s="911"/>
      <c r="G92" s="911"/>
      <c r="H92" s="911"/>
      <c r="I92" s="911"/>
      <c r="J92" s="911"/>
      <c r="K92" s="911"/>
      <c r="L92" s="911"/>
      <c r="M92" s="911"/>
      <c r="N92" s="911"/>
      <c r="O92" s="911"/>
      <c r="P92" s="911"/>
      <c r="Q92" s="911"/>
      <c r="R92" s="911"/>
      <c r="S92" s="911"/>
      <c r="T92" s="911"/>
      <c r="U92" s="911"/>
      <c r="V92" s="911"/>
      <c r="W92" s="911"/>
      <c r="X92" s="911"/>
      <c r="Y92" s="911"/>
      <c r="Z92" s="911"/>
      <c r="AA92" s="911"/>
      <c r="AB92" s="911"/>
      <c r="AC92" s="911"/>
      <c r="AD92" s="911"/>
      <c r="AE92" s="911"/>
      <c r="AF92" s="911"/>
      <c r="AG92" s="911"/>
      <c r="AH92" s="911"/>
      <c r="AI92" s="911"/>
      <c r="AJ92" s="911"/>
      <c r="AK92" s="911"/>
      <c r="AL92" s="911"/>
      <c r="AM92" s="910"/>
      <c r="AN92" s="911"/>
      <c r="AO92" s="911"/>
      <c r="AP92" s="1488"/>
      <c r="AQ92" s="1488"/>
      <c r="AR92" s="1488"/>
      <c r="AS92" s="909"/>
      <c r="AT92" s="909"/>
      <c r="AU92" s="147"/>
      <c r="AV92" s="147"/>
      <c r="AW92" s="147"/>
    </row>
    <row r="93" spans="1:49" s="503" customFormat="1" hidden="1">
      <c r="A93" s="191"/>
      <c r="B93" s="511" t="s">
        <v>484</v>
      </c>
      <c r="C93" s="511"/>
      <c r="D93" s="555"/>
      <c r="E93" s="555"/>
      <c r="F93" s="555"/>
      <c r="G93" s="555"/>
      <c r="H93" s="555"/>
      <c r="I93" s="555"/>
      <c r="J93" s="555"/>
      <c r="K93" s="555"/>
      <c r="L93" s="555"/>
      <c r="M93" s="911"/>
      <c r="N93" s="911"/>
      <c r="O93" s="911"/>
      <c r="P93" s="911"/>
      <c r="Q93" s="911"/>
      <c r="R93" s="36" t="s">
        <v>86</v>
      </c>
      <c r="S93" s="911"/>
      <c r="T93" s="911"/>
      <c r="U93" s="911"/>
      <c r="V93" s="911"/>
      <c r="W93" s="911"/>
      <c r="X93" s="911"/>
      <c r="Y93" s="911"/>
      <c r="Z93" s="911"/>
      <c r="AA93" s="911"/>
      <c r="AB93" s="911"/>
      <c r="AC93" s="916">
        <f>SUM('16_1'!AI68:AM73)</f>
        <v>0</v>
      </c>
      <c r="AD93" s="911"/>
      <c r="AE93" s="911"/>
      <c r="AF93" s="911"/>
      <c r="AG93" s="911"/>
      <c r="AH93" s="911"/>
      <c r="AI93" s="911"/>
      <c r="AJ93" s="911"/>
      <c r="AK93" s="911"/>
      <c r="AL93" s="911"/>
      <c r="AM93" s="910"/>
      <c r="AN93" s="912"/>
      <c r="AO93" s="912"/>
      <c r="AP93" s="1484">
        <f>IF(100000&gt;=AC93,AC93,100000)</f>
        <v>0</v>
      </c>
      <c r="AQ93" s="1484"/>
      <c r="AR93" s="1484"/>
      <c r="AS93" s="909"/>
      <c r="AT93" s="909"/>
      <c r="AU93" s="502"/>
      <c r="AV93" s="502"/>
      <c r="AW93" s="502"/>
    </row>
    <row r="94" spans="1:49" ht="1.5" customHeight="1">
      <c r="A94" s="43"/>
      <c r="B94" s="913"/>
      <c r="C94" s="913"/>
      <c r="D94" s="910"/>
      <c r="E94" s="910"/>
      <c r="F94" s="910"/>
      <c r="G94" s="910"/>
      <c r="H94" s="910"/>
      <c r="I94" s="910"/>
      <c r="J94" s="910"/>
      <c r="K94" s="910"/>
      <c r="L94" s="910"/>
      <c r="M94" s="910"/>
      <c r="N94" s="910"/>
      <c r="O94" s="910"/>
      <c r="P94" s="910"/>
      <c r="Q94" s="910"/>
      <c r="R94" s="910"/>
      <c r="S94" s="910"/>
      <c r="T94" s="910"/>
      <c r="U94" s="910"/>
      <c r="V94" s="910"/>
      <c r="W94" s="910"/>
      <c r="X94" s="910"/>
      <c r="Y94" s="910"/>
      <c r="Z94" s="910"/>
      <c r="AA94" s="910"/>
      <c r="AB94" s="910"/>
      <c r="AC94" s="910"/>
      <c r="AD94" s="910"/>
      <c r="AE94" s="910"/>
      <c r="AF94" s="910"/>
      <c r="AG94" s="910"/>
      <c r="AH94" s="910"/>
      <c r="AI94" s="910"/>
      <c r="AJ94" s="910"/>
      <c r="AK94" s="910"/>
      <c r="AL94" s="910"/>
      <c r="AM94" s="910"/>
      <c r="AN94" s="914"/>
      <c r="AO94" s="910"/>
      <c r="AP94" s="910"/>
      <c r="AQ94" s="910"/>
      <c r="AR94" s="910"/>
      <c r="AS94" s="910"/>
      <c r="AT94" s="910"/>
    </row>
    <row r="95" spans="1:49">
      <c r="A95" s="43"/>
      <c r="B95" s="913"/>
      <c r="C95" s="913"/>
      <c r="D95" s="910"/>
      <c r="E95" s="910"/>
      <c r="F95" s="910"/>
      <c r="G95" s="910"/>
      <c r="H95" s="910"/>
      <c r="I95" s="910"/>
      <c r="J95" s="910"/>
      <c r="K95" s="910"/>
      <c r="L95" s="910"/>
      <c r="M95" s="910"/>
      <c r="N95" s="910"/>
      <c r="O95" s="910"/>
      <c r="P95" s="910"/>
      <c r="Q95" s="910"/>
      <c r="R95" s="910"/>
      <c r="S95" s="910"/>
      <c r="T95" s="910"/>
      <c r="U95" s="910"/>
      <c r="V95" s="910"/>
      <c r="W95" s="910"/>
      <c r="X95" s="910"/>
      <c r="Y95" s="910"/>
      <c r="Z95" s="910"/>
      <c r="AA95" s="910"/>
      <c r="AB95" s="910"/>
      <c r="AC95" s="910"/>
      <c r="AD95" s="910"/>
      <c r="AE95" s="910"/>
      <c r="AF95" s="910"/>
      <c r="AG95" s="910"/>
      <c r="AH95" s="910"/>
      <c r="AI95" s="910"/>
      <c r="AJ95" s="910"/>
      <c r="AK95" s="910"/>
      <c r="AL95" s="910"/>
      <c r="AM95" s="910"/>
      <c r="AN95" s="914"/>
      <c r="AO95" s="910"/>
      <c r="AP95" s="910"/>
      <c r="AQ95" s="910"/>
      <c r="AR95" s="910"/>
      <c r="AS95" s="910"/>
      <c r="AT95" s="910"/>
    </row>
    <row r="96" spans="1:4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1:45" hidden="1"/>
    <row r="178" spans="1:45" hidden="1"/>
    <row r="179" spans="1:45" hidden="1"/>
    <row r="180" spans="1:45" hidden="1"/>
    <row r="181" spans="1:45" hidden="1"/>
    <row r="182" spans="1:45" hidden="1"/>
    <row r="183" spans="1:45" hidden="1"/>
    <row r="184" spans="1:45" s="43" customFormat="1" hidden="1">
      <c r="A184" s="18"/>
      <c r="B184" s="18"/>
      <c r="C184" s="18"/>
      <c r="D184" s="18"/>
      <c r="E184" s="18"/>
      <c r="F184" s="18"/>
      <c r="G184" s="18"/>
      <c r="H184" s="22"/>
      <c r="I184" s="18"/>
      <c r="J184" s="18"/>
      <c r="K184" s="18"/>
      <c r="L184" s="22"/>
      <c r="M184" s="22"/>
      <c r="N184" s="18"/>
      <c r="O184" s="18"/>
      <c r="P184" s="18"/>
      <c r="Q184" s="18"/>
      <c r="R184" s="18"/>
      <c r="S184" s="18"/>
      <c r="T184" s="18"/>
      <c r="U184" s="18"/>
      <c r="V184" s="18"/>
      <c r="X184" s="18"/>
      <c r="Y184" s="18"/>
      <c r="Z184" s="18"/>
      <c r="AA184" s="18"/>
      <c r="AB184" s="22"/>
      <c r="AC184" s="22"/>
      <c r="AE184" s="18"/>
      <c r="AF184" s="18"/>
      <c r="AG184" s="18"/>
      <c r="AH184" s="18"/>
      <c r="AI184" s="18"/>
      <c r="AJ184" s="18"/>
      <c r="AL184" s="22"/>
      <c r="AM184" s="22"/>
      <c r="AN184" s="18"/>
      <c r="AO184" s="18"/>
      <c r="AP184" s="18"/>
      <c r="AQ184" s="18"/>
      <c r="AR184" s="18"/>
      <c r="AS184" s="18"/>
    </row>
    <row r="185" spans="1:45" hidden="1">
      <c r="A185" s="24"/>
      <c r="B185" s="24"/>
      <c r="C185" s="24"/>
      <c r="D185" s="24"/>
      <c r="E185" s="24"/>
      <c r="F185" s="24"/>
      <c r="G185" s="24"/>
      <c r="H185" s="25"/>
      <c r="I185" s="24"/>
      <c r="J185" s="24"/>
      <c r="K185" s="24"/>
      <c r="L185" s="25"/>
      <c r="M185" s="25"/>
      <c r="N185" s="24"/>
      <c r="O185" s="24"/>
      <c r="P185" s="24"/>
      <c r="Q185" s="24"/>
      <c r="R185" s="24"/>
      <c r="S185" s="24"/>
      <c r="T185" s="24"/>
      <c r="U185" s="24"/>
      <c r="V185" s="24"/>
      <c r="X185" s="24"/>
      <c r="Y185" s="24"/>
      <c r="Z185" s="24"/>
      <c r="AA185" s="24"/>
      <c r="AB185" s="25"/>
      <c r="AC185" s="25"/>
      <c r="AE185" s="24"/>
      <c r="AF185" s="24"/>
      <c r="AG185" s="24"/>
      <c r="AH185" s="24"/>
      <c r="AI185" s="24"/>
      <c r="AJ185" s="24"/>
      <c r="AL185" s="25"/>
      <c r="AM185" s="25"/>
      <c r="AN185" s="24"/>
      <c r="AO185" s="24"/>
      <c r="AP185" s="24"/>
      <c r="AQ185" s="24"/>
      <c r="AR185" s="24"/>
      <c r="AS185" s="24"/>
    </row>
    <row r="186" spans="1:45" hidden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X186" s="24"/>
      <c r="Y186" s="24"/>
      <c r="Z186" s="24"/>
      <c r="AA186" s="24"/>
      <c r="AB186" s="25"/>
      <c r="AC186" s="25"/>
      <c r="AE186" s="24"/>
      <c r="AF186" s="24"/>
      <c r="AG186" s="24"/>
      <c r="AH186" s="24"/>
      <c r="AI186" s="24"/>
      <c r="AJ186" s="24"/>
      <c r="AL186" s="25"/>
      <c r="AM186" s="25"/>
      <c r="AN186" s="24"/>
      <c r="AO186" s="24"/>
      <c r="AP186" s="24"/>
      <c r="AQ186" s="24"/>
      <c r="AR186" s="24"/>
      <c r="AS186" s="24"/>
    </row>
    <row r="187" spans="1:45" hidden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X187" s="24"/>
      <c r="Y187" s="24"/>
      <c r="Z187" s="24"/>
      <c r="AA187" s="24"/>
      <c r="AB187" s="25"/>
      <c r="AC187" s="25"/>
      <c r="AE187" s="24"/>
      <c r="AF187" s="24"/>
      <c r="AG187" s="24"/>
      <c r="AH187" s="24"/>
      <c r="AI187" s="24"/>
      <c r="AJ187" s="24"/>
      <c r="AL187" s="25"/>
      <c r="AM187" s="25"/>
      <c r="AN187" s="24"/>
      <c r="AO187" s="24"/>
      <c r="AP187" s="24"/>
      <c r="AQ187" s="24"/>
      <c r="AR187" s="24"/>
      <c r="AS187" s="24"/>
    </row>
    <row r="188" spans="1:45" hidden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X188" s="24"/>
      <c r="Y188" s="24"/>
      <c r="Z188" s="24"/>
      <c r="AA188" s="24"/>
      <c r="AB188" s="25"/>
      <c r="AC188" s="25"/>
      <c r="AE188" s="24"/>
      <c r="AF188" s="24"/>
      <c r="AG188" s="24"/>
      <c r="AH188" s="24"/>
      <c r="AI188" s="24"/>
      <c r="AJ188" s="24"/>
      <c r="AL188" s="25"/>
      <c r="AM188" s="25"/>
      <c r="AN188" s="24"/>
      <c r="AO188" s="24"/>
      <c r="AP188" s="24"/>
      <c r="AQ188" s="24"/>
      <c r="AR188" s="24"/>
      <c r="AS188" s="24"/>
    </row>
    <row r="189" spans="1:45" hidden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X189" s="24"/>
      <c r="Y189" s="24"/>
      <c r="Z189" s="24"/>
      <c r="AA189" s="24"/>
      <c r="AB189" s="24"/>
      <c r="AC189" s="24"/>
      <c r="AE189" s="24"/>
      <c r="AF189" s="24"/>
      <c r="AG189" s="24"/>
      <c r="AH189" s="24"/>
      <c r="AI189" s="24"/>
      <c r="AJ189" s="24"/>
      <c r="AL189" s="25"/>
      <c r="AM189" s="25"/>
      <c r="AN189" s="24"/>
      <c r="AO189" s="24"/>
      <c r="AP189" s="24"/>
      <c r="AQ189" s="24"/>
      <c r="AR189" s="24"/>
      <c r="AS189" s="24"/>
    </row>
    <row r="190" spans="1:45" hidden="1">
      <c r="A190" s="25"/>
      <c r="B190" s="25"/>
      <c r="C190" s="26"/>
      <c r="D190" s="24"/>
      <c r="E190" s="24"/>
      <c r="F190" s="24"/>
      <c r="G190" s="25"/>
      <c r="H190" s="25"/>
      <c r="I190" s="25"/>
      <c r="J190" s="24"/>
      <c r="K190" s="24"/>
      <c r="L190" s="24"/>
      <c r="M190" s="25"/>
      <c r="N190" s="25"/>
      <c r="O190" s="26"/>
      <c r="P190" s="24"/>
      <c r="Q190" s="24"/>
      <c r="R190" s="24"/>
      <c r="S190" s="25"/>
      <c r="T190" s="25"/>
      <c r="U190" s="25"/>
      <c r="V190" s="24"/>
      <c r="X190" s="24"/>
      <c r="Y190" s="24"/>
      <c r="Z190" s="25"/>
      <c r="AA190" s="25"/>
      <c r="AB190" s="24"/>
      <c r="AC190" s="24"/>
      <c r="AE190" s="24"/>
      <c r="AF190" s="24"/>
      <c r="AG190" s="24"/>
      <c r="AH190" s="24"/>
      <c r="AI190" s="24"/>
      <c r="AJ190" s="24"/>
      <c r="AL190" s="25"/>
      <c r="AM190" s="25"/>
      <c r="AN190" s="24"/>
      <c r="AO190" s="24"/>
      <c r="AP190" s="24"/>
      <c r="AQ190" s="24"/>
      <c r="AR190" s="24"/>
      <c r="AS190" s="24"/>
    </row>
    <row r="191" spans="1:45" hidden="1">
      <c r="A191" s="25"/>
      <c r="B191" s="25"/>
      <c r="C191" s="26"/>
      <c r="D191" s="24"/>
      <c r="E191" s="24"/>
      <c r="F191" s="24"/>
      <c r="G191" s="25"/>
      <c r="H191" s="25"/>
      <c r="I191" s="25"/>
      <c r="J191" s="24"/>
      <c r="K191" s="24"/>
      <c r="L191" s="24"/>
      <c r="M191" s="25"/>
      <c r="N191" s="25"/>
      <c r="O191" s="26"/>
      <c r="P191" s="24"/>
      <c r="Q191" s="24"/>
      <c r="R191" s="24"/>
      <c r="S191" s="25"/>
      <c r="T191" s="25"/>
      <c r="U191" s="25"/>
      <c r="V191" s="24"/>
      <c r="X191" s="24"/>
      <c r="Y191" s="24"/>
      <c r="Z191" s="25"/>
      <c r="AA191" s="25"/>
      <c r="AB191" s="24"/>
      <c r="AC191" s="24"/>
      <c r="AE191" s="24"/>
      <c r="AF191" s="24"/>
      <c r="AG191" s="24"/>
      <c r="AH191" s="24"/>
      <c r="AI191" s="24"/>
      <c r="AJ191" s="24"/>
      <c r="AL191" s="24"/>
      <c r="AM191" s="24"/>
      <c r="AN191" s="24"/>
      <c r="AO191" s="24"/>
      <c r="AP191" s="24"/>
      <c r="AQ191" s="24"/>
      <c r="AR191" s="24"/>
      <c r="AS191" s="24"/>
    </row>
    <row r="192" spans="1:45" hidden="1">
      <c r="A192" s="25"/>
      <c r="B192" s="25"/>
      <c r="C192" s="26"/>
      <c r="D192" s="24"/>
      <c r="E192" s="24"/>
      <c r="F192" s="24"/>
      <c r="G192" s="25"/>
      <c r="H192" s="25"/>
      <c r="I192" s="25"/>
      <c r="J192" s="24"/>
      <c r="K192" s="24"/>
      <c r="L192" s="24"/>
      <c r="M192" s="25"/>
      <c r="N192" s="25"/>
      <c r="O192" s="26"/>
      <c r="P192" s="24"/>
      <c r="Q192" s="24"/>
      <c r="R192" s="24"/>
      <c r="S192" s="25"/>
      <c r="T192" s="25"/>
      <c r="U192" s="25"/>
      <c r="V192" s="24"/>
      <c r="X192" s="24"/>
      <c r="Y192" s="24"/>
      <c r="Z192" s="25"/>
      <c r="AA192" s="25"/>
      <c r="AB192" s="24"/>
      <c r="AC192" s="24"/>
      <c r="AE192" s="24"/>
      <c r="AF192" s="24"/>
      <c r="AG192" s="24"/>
      <c r="AH192" s="24"/>
      <c r="AI192" s="24"/>
      <c r="AJ192" s="24"/>
      <c r="AL192" s="24"/>
      <c r="AM192" s="24"/>
      <c r="AN192" s="24"/>
      <c r="AO192" s="24"/>
      <c r="AP192" s="24"/>
      <c r="AQ192" s="24"/>
      <c r="AR192" s="24"/>
      <c r="AS192" s="24"/>
    </row>
    <row r="193" spans="1:47" hidden="1">
      <c r="A193" s="24"/>
      <c r="B193" s="25"/>
      <c r="C193" s="25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5"/>
      <c r="P193" s="25"/>
      <c r="Q193" s="24"/>
      <c r="R193" s="24"/>
      <c r="S193" s="24"/>
      <c r="T193" s="24"/>
      <c r="U193" s="24"/>
      <c r="V193" s="24"/>
      <c r="X193" s="24"/>
      <c r="Y193" s="24"/>
      <c r="Z193" s="24"/>
      <c r="AA193" s="24"/>
      <c r="AB193" s="24"/>
      <c r="AC193" s="24"/>
      <c r="AE193" s="24"/>
      <c r="AF193" s="24"/>
      <c r="AG193" s="24"/>
      <c r="AH193" s="24"/>
      <c r="AI193" s="24"/>
      <c r="AJ193" s="24"/>
      <c r="AL193" s="25"/>
      <c r="AM193" s="25"/>
      <c r="AN193" s="24"/>
      <c r="AO193" s="24"/>
      <c r="AP193" s="24"/>
      <c r="AQ193" s="24"/>
      <c r="AR193" s="24"/>
      <c r="AS193" s="24"/>
    </row>
    <row r="194" spans="1:47" hidden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X194" s="24"/>
      <c r="Y194" s="24"/>
      <c r="Z194" s="24"/>
      <c r="AA194" s="24"/>
      <c r="AB194" s="24"/>
      <c r="AC194" s="24"/>
      <c r="AE194" s="24"/>
      <c r="AF194" s="24"/>
      <c r="AG194" s="24"/>
      <c r="AH194" s="24"/>
      <c r="AI194" s="24"/>
      <c r="AJ194" s="24"/>
      <c r="AL194" s="25"/>
      <c r="AM194" s="25"/>
      <c r="AN194" s="24"/>
      <c r="AO194" s="24"/>
      <c r="AP194" s="24"/>
      <c r="AQ194" s="24"/>
      <c r="AR194" s="24"/>
      <c r="AS194" s="24"/>
    </row>
    <row r="195" spans="1:47" hidden="1">
      <c r="A195" s="24"/>
      <c r="B195" s="24"/>
      <c r="C195" s="24"/>
      <c r="D195" s="26"/>
      <c r="E195" s="24"/>
      <c r="F195" s="24"/>
      <c r="G195" s="24"/>
      <c r="H195" s="24"/>
      <c r="I195" s="25"/>
      <c r="J195" s="25"/>
      <c r="K195" s="24"/>
      <c r="L195" s="24"/>
      <c r="M195" s="24"/>
      <c r="N195" s="24"/>
      <c r="O195" s="24"/>
      <c r="P195" s="24"/>
      <c r="Q195" s="26"/>
      <c r="R195" s="24"/>
      <c r="S195" s="24"/>
      <c r="T195" s="24"/>
      <c r="U195" s="24"/>
      <c r="V195" s="25"/>
      <c r="X195" s="25"/>
      <c r="Y195" s="24"/>
      <c r="Z195" s="24"/>
      <c r="AA195" s="24"/>
      <c r="AB195" s="24"/>
      <c r="AC195" s="24"/>
      <c r="AE195" s="24"/>
      <c r="AF195" s="24"/>
      <c r="AG195" s="24"/>
      <c r="AH195" s="24"/>
      <c r="AI195" s="24"/>
      <c r="AJ195" s="24"/>
      <c r="AL195" s="25"/>
      <c r="AM195" s="25"/>
      <c r="AN195" s="24"/>
      <c r="AO195" s="24"/>
      <c r="AP195" s="24"/>
      <c r="AQ195" s="24"/>
      <c r="AR195" s="24"/>
      <c r="AS195" s="24"/>
      <c r="AU195" s="192"/>
    </row>
    <row r="196" spans="1:47" hidden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X196" s="24"/>
      <c r="Y196" s="24"/>
      <c r="Z196" s="24"/>
      <c r="AA196" s="24"/>
      <c r="AB196" s="24"/>
      <c r="AC196" s="24"/>
      <c r="AE196" s="24"/>
      <c r="AF196" s="24"/>
      <c r="AG196" s="24"/>
      <c r="AH196" s="24"/>
      <c r="AI196" s="24"/>
      <c r="AJ196" s="24"/>
      <c r="AL196" s="25"/>
      <c r="AM196" s="25"/>
      <c r="AN196" s="24"/>
      <c r="AO196" s="24"/>
      <c r="AP196" s="24"/>
      <c r="AQ196" s="24"/>
      <c r="AR196" s="24"/>
      <c r="AS196" s="24"/>
    </row>
    <row r="197" spans="1:47" hidden="1">
      <c r="A197" s="25"/>
      <c r="B197" s="25"/>
      <c r="C197" s="26"/>
      <c r="D197" s="24"/>
      <c r="E197" s="24"/>
      <c r="F197" s="24"/>
      <c r="G197" s="25"/>
      <c r="H197" s="25"/>
      <c r="I197" s="25"/>
      <c r="J197" s="24"/>
      <c r="K197" s="24"/>
      <c r="L197" s="24"/>
      <c r="M197" s="25"/>
      <c r="N197" s="25"/>
      <c r="O197" s="24"/>
      <c r="P197" s="24"/>
      <c r="Q197" s="24"/>
      <c r="R197" s="24"/>
      <c r="S197" s="24"/>
      <c r="T197" s="24"/>
      <c r="U197" s="24"/>
      <c r="V197" s="24"/>
      <c r="X197" s="24"/>
      <c r="Y197" s="24"/>
      <c r="Z197" s="24"/>
      <c r="AA197" s="24"/>
      <c r="AB197" s="24"/>
      <c r="AC197" s="24"/>
      <c r="AE197" s="24"/>
      <c r="AF197" s="24"/>
      <c r="AG197" s="24"/>
      <c r="AH197" s="24"/>
      <c r="AI197" s="24"/>
      <c r="AJ197" s="24"/>
      <c r="AL197" s="25"/>
      <c r="AM197" s="25"/>
      <c r="AN197" s="24"/>
      <c r="AO197" s="24"/>
      <c r="AP197" s="24"/>
      <c r="AQ197" s="24"/>
      <c r="AR197" s="24"/>
      <c r="AS197" s="24"/>
    </row>
    <row r="198" spans="1:47" hidden="1">
      <c r="A198" s="25"/>
      <c r="B198" s="25"/>
      <c r="C198" s="26"/>
      <c r="D198" s="24"/>
      <c r="E198" s="24"/>
      <c r="F198" s="24"/>
      <c r="G198" s="25"/>
      <c r="H198" s="25"/>
      <c r="I198" s="25"/>
      <c r="J198" s="24"/>
      <c r="K198" s="24"/>
      <c r="L198" s="24"/>
      <c r="M198" s="25"/>
      <c r="N198" s="25"/>
      <c r="O198" s="24"/>
      <c r="P198" s="24"/>
      <c r="Q198" s="24"/>
      <c r="R198" s="24"/>
      <c r="S198" s="24"/>
      <c r="T198" s="24"/>
      <c r="U198" s="24"/>
      <c r="V198" s="24"/>
      <c r="X198" s="24"/>
      <c r="Y198" s="24"/>
      <c r="Z198" s="24"/>
      <c r="AA198" s="24"/>
      <c r="AB198" s="24"/>
      <c r="AC198" s="24"/>
      <c r="AE198" s="24"/>
      <c r="AF198" s="24"/>
      <c r="AG198" s="24"/>
      <c r="AH198" s="24"/>
      <c r="AI198" s="24"/>
      <c r="AJ198" s="24"/>
      <c r="AL198" s="25"/>
      <c r="AM198" s="25"/>
      <c r="AN198" s="24"/>
      <c r="AO198" s="24"/>
      <c r="AP198" s="24"/>
      <c r="AQ198" s="24"/>
      <c r="AR198" s="24"/>
      <c r="AS198" s="24"/>
    </row>
    <row r="199" spans="1:47" hidden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X199" s="24"/>
      <c r="Y199" s="24"/>
      <c r="Z199" s="24"/>
      <c r="AA199" s="24"/>
      <c r="AB199" s="24"/>
      <c r="AC199" s="24"/>
      <c r="AE199" s="24"/>
      <c r="AF199" s="24"/>
      <c r="AG199" s="24"/>
      <c r="AH199" s="24"/>
      <c r="AI199" s="24"/>
      <c r="AJ199" s="24"/>
      <c r="AL199" s="25"/>
      <c r="AM199" s="25"/>
      <c r="AN199" s="24"/>
      <c r="AO199" s="24"/>
      <c r="AP199" s="24"/>
      <c r="AQ199" s="24"/>
      <c r="AR199" s="24"/>
      <c r="AS199" s="24"/>
    </row>
    <row r="200" spans="1:47" hidden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X200" s="24"/>
      <c r="Y200" s="24"/>
      <c r="Z200" s="24"/>
      <c r="AA200" s="24"/>
      <c r="AB200" s="24"/>
      <c r="AC200" s="24"/>
      <c r="AE200" s="24"/>
      <c r="AF200" s="24"/>
      <c r="AG200" s="24"/>
      <c r="AH200" s="24"/>
      <c r="AI200" s="24"/>
      <c r="AJ200" s="24"/>
      <c r="AL200" s="25"/>
      <c r="AM200" s="25"/>
      <c r="AN200" s="24"/>
      <c r="AO200" s="24"/>
      <c r="AP200" s="24"/>
      <c r="AQ200" s="24"/>
      <c r="AR200" s="24"/>
      <c r="AS200" s="24"/>
    </row>
    <row r="201" spans="1:47" hidden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X201" s="24"/>
      <c r="Y201" s="24"/>
      <c r="Z201" s="24"/>
      <c r="AA201" s="24"/>
      <c r="AB201" s="24"/>
      <c r="AC201" s="24"/>
      <c r="AE201" s="24"/>
      <c r="AF201" s="24"/>
      <c r="AG201" s="24"/>
      <c r="AH201" s="24"/>
      <c r="AI201" s="24"/>
      <c r="AJ201" s="24"/>
      <c r="AL201" s="25"/>
      <c r="AM201" s="25"/>
      <c r="AN201" s="24"/>
      <c r="AO201" s="24"/>
      <c r="AP201" s="24"/>
      <c r="AQ201" s="24"/>
      <c r="AR201" s="24"/>
      <c r="AS201" s="24"/>
    </row>
    <row r="202" spans="1:47" hidden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X202" s="24"/>
      <c r="Y202" s="24"/>
      <c r="Z202" s="24"/>
      <c r="AA202" s="24"/>
      <c r="AB202" s="24"/>
      <c r="AC202" s="24"/>
      <c r="AE202" s="24"/>
      <c r="AF202" s="24"/>
      <c r="AG202" s="24"/>
      <c r="AH202" s="24"/>
      <c r="AI202" s="24"/>
      <c r="AJ202" s="24"/>
      <c r="AL202" s="25"/>
      <c r="AM202" s="25"/>
      <c r="AN202" s="24"/>
      <c r="AO202" s="24"/>
      <c r="AP202" s="24"/>
      <c r="AQ202" s="24"/>
      <c r="AR202" s="24"/>
      <c r="AS202" s="24"/>
    </row>
    <row r="203" spans="1:47" hidden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X203" s="24"/>
      <c r="Y203" s="24"/>
      <c r="Z203" s="24"/>
      <c r="AA203" s="24"/>
      <c r="AB203" s="24"/>
      <c r="AC203" s="24"/>
      <c r="AE203" s="24"/>
      <c r="AF203" s="24"/>
      <c r="AG203" s="24"/>
      <c r="AH203" s="24"/>
      <c r="AI203" s="24"/>
      <c r="AJ203" s="24"/>
      <c r="AL203" s="25"/>
      <c r="AM203" s="25"/>
      <c r="AN203" s="24"/>
      <c r="AO203" s="24"/>
      <c r="AP203" s="24"/>
      <c r="AQ203" s="24"/>
      <c r="AR203" s="24"/>
      <c r="AS203" s="24"/>
    </row>
    <row r="204" spans="1:47" hidden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X204" s="24"/>
      <c r="Y204" s="24"/>
      <c r="Z204" s="24"/>
      <c r="AA204" s="24"/>
      <c r="AB204" s="24"/>
      <c r="AC204" s="24"/>
      <c r="AE204" s="24"/>
      <c r="AF204" s="24"/>
      <c r="AG204" s="24"/>
      <c r="AH204" s="24"/>
      <c r="AI204" s="24"/>
      <c r="AJ204" s="24"/>
      <c r="AL204" s="25"/>
      <c r="AM204" s="25"/>
      <c r="AN204" s="24"/>
      <c r="AO204" s="24"/>
      <c r="AP204" s="24"/>
      <c r="AQ204" s="24"/>
      <c r="AR204" s="24"/>
      <c r="AS204" s="24"/>
    </row>
    <row r="205" spans="1:47" hidden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X205" s="24"/>
      <c r="Y205" s="24"/>
      <c r="Z205" s="24"/>
      <c r="AA205" s="24"/>
      <c r="AB205" s="24"/>
      <c r="AC205" s="24"/>
      <c r="AE205" s="24"/>
      <c r="AF205" s="24"/>
      <c r="AG205" s="24"/>
      <c r="AH205" s="24"/>
      <c r="AI205" s="24"/>
      <c r="AJ205" s="24"/>
      <c r="AL205" s="25"/>
      <c r="AM205" s="25"/>
      <c r="AN205" s="24"/>
      <c r="AO205" s="24"/>
      <c r="AP205" s="24"/>
      <c r="AQ205" s="24"/>
      <c r="AR205" s="24"/>
      <c r="AS205" s="24"/>
    </row>
    <row r="206" spans="1:47" hidden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X206" s="24"/>
      <c r="Y206" s="24"/>
      <c r="Z206" s="24"/>
      <c r="AA206" s="24"/>
      <c r="AB206" s="24"/>
      <c r="AC206" s="24"/>
      <c r="AE206" s="24"/>
      <c r="AF206" s="24"/>
      <c r="AG206" s="24"/>
      <c r="AH206" s="24"/>
      <c r="AI206" s="24"/>
      <c r="AJ206" s="24"/>
      <c r="AL206" s="25"/>
      <c r="AM206" s="25"/>
      <c r="AN206" s="24"/>
      <c r="AO206" s="24"/>
      <c r="AP206" s="24"/>
      <c r="AQ206" s="24"/>
      <c r="AR206" s="24"/>
      <c r="AS206" s="24"/>
    </row>
    <row r="207" spans="1:47" hidden="1">
      <c r="A207" s="26"/>
      <c r="B207" s="24"/>
      <c r="C207" s="24"/>
      <c r="D207" s="24"/>
      <c r="E207" s="25"/>
      <c r="F207" s="25"/>
      <c r="G207" s="25"/>
      <c r="H207" s="25"/>
      <c r="I207" s="24"/>
      <c r="J207" s="24"/>
      <c r="K207" s="24"/>
      <c r="L207" s="25"/>
      <c r="M207" s="25"/>
      <c r="N207" s="25"/>
      <c r="O207" s="24"/>
      <c r="P207" s="24"/>
      <c r="Q207" s="24"/>
      <c r="R207" s="25"/>
      <c r="S207" s="25"/>
      <c r="T207" s="25"/>
      <c r="U207" s="25"/>
      <c r="V207" s="24"/>
      <c r="X207" s="24"/>
      <c r="Y207" s="24"/>
      <c r="Z207" s="25"/>
      <c r="AA207" s="25"/>
      <c r="AB207" s="26"/>
      <c r="AC207" s="26"/>
      <c r="AE207" s="24"/>
      <c r="AF207" s="24"/>
      <c r="AG207" s="24"/>
      <c r="AH207" s="24"/>
      <c r="AI207" s="24"/>
      <c r="AJ207" s="24"/>
      <c r="AL207" s="24"/>
      <c r="AM207" s="24"/>
      <c r="AN207" s="24"/>
      <c r="AO207" s="24"/>
      <c r="AP207" s="24"/>
      <c r="AQ207" s="24"/>
      <c r="AR207" s="24"/>
      <c r="AS207" s="24"/>
    </row>
    <row r="208" spans="1:47" hidden="1">
      <c r="A208" s="25"/>
      <c r="B208" s="25"/>
      <c r="C208" s="24"/>
      <c r="D208" s="24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4"/>
      <c r="Q208" s="24"/>
      <c r="R208" s="25"/>
      <c r="S208" s="25"/>
      <c r="T208" s="25"/>
      <c r="U208" s="25"/>
      <c r="V208" s="25"/>
      <c r="X208" s="24"/>
      <c r="Y208" s="24"/>
      <c r="Z208" s="24"/>
      <c r="AA208" s="25"/>
      <c r="AB208" s="25"/>
      <c r="AC208" s="25"/>
      <c r="AE208" s="25"/>
      <c r="AF208" s="24"/>
      <c r="AG208" s="24"/>
      <c r="AH208" s="24"/>
      <c r="AI208" s="24"/>
      <c r="AJ208" s="24"/>
      <c r="AL208" s="25"/>
      <c r="AM208" s="25"/>
      <c r="AN208" s="24"/>
      <c r="AO208" s="24"/>
      <c r="AP208" s="24"/>
      <c r="AQ208" s="24"/>
      <c r="AR208" s="24"/>
      <c r="AS208" s="24"/>
    </row>
    <row r="209" spans="1:45" ht="3" hidden="1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X209" s="24"/>
      <c r="Y209" s="24"/>
      <c r="Z209" s="24"/>
      <c r="AA209" s="24"/>
      <c r="AB209" s="24"/>
      <c r="AC209" s="24"/>
      <c r="AE209" s="24"/>
      <c r="AF209" s="24"/>
      <c r="AG209" s="24"/>
      <c r="AH209" s="24"/>
      <c r="AI209" s="24"/>
      <c r="AJ209" s="24"/>
      <c r="AL209" s="24"/>
      <c r="AM209" s="24"/>
      <c r="AN209" s="24"/>
      <c r="AO209" s="24"/>
      <c r="AP209" s="24"/>
      <c r="AQ209" s="24"/>
      <c r="AR209" s="24"/>
      <c r="AS209" s="24"/>
    </row>
    <row r="210" spans="1:45" hidden="1">
      <c r="A210" s="24"/>
      <c r="B210" s="24"/>
      <c r="C210" s="29"/>
      <c r="D210" s="29"/>
      <c r="E210" s="29"/>
      <c r="F210" s="29"/>
      <c r="G210" s="29"/>
      <c r="H210" s="29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X210" s="24"/>
      <c r="Y210" s="24"/>
      <c r="Z210" s="24"/>
      <c r="AA210" s="24"/>
      <c r="AB210" s="24"/>
      <c r="AC210" s="24"/>
      <c r="AE210" s="24"/>
      <c r="AF210" s="24"/>
      <c r="AG210" s="29"/>
      <c r="AH210" s="29"/>
      <c r="AI210" s="29"/>
      <c r="AJ210" s="29"/>
      <c r="AL210" s="25"/>
      <c r="AM210" s="25"/>
      <c r="AN210" s="24"/>
      <c r="AO210" s="24"/>
      <c r="AP210" s="24"/>
      <c r="AQ210" s="24"/>
      <c r="AR210" s="24"/>
      <c r="AS210" s="24"/>
    </row>
    <row r="211" spans="1:45" hidden="1">
      <c r="A211" s="24"/>
      <c r="D211" s="29"/>
      <c r="E211" s="29"/>
      <c r="F211" s="29"/>
      <c r="G211" s="29"/>
      <c r="J211" s="25"/>
      <c r="K211" s="24"/>
      <c r="L211" s="24"/>
      <c r="M211" s="24"/>
      <c r="N211" s="25"/>
      <c r="O211" s="25"/>
      <c r="P211" s="24"/>
      <c r="Q211" s="24"/>
      <c r="R211" s="24"/>
      <c r="S211" s="24"/>
      <c r="T211" s="24"/>
      <c r="U211" s="24"/>
      <c r="V211" s="24"/>
      <c r="X211" s="24"/>
      <c r="Y211" s="25"/>
      <c r="Z211" s="25"/>
      <c r="AA211" s="25"/>
      <c r="AB211" s="24"/>
      <c r="AC211" s="24"/>
      <c r="AG211" s="29"/>
      <c r="AH211" s="29"/>
      <c r="AI211" s="29"/>
      <c r="AJ211" s="29"/>
      <c r="AN211" s="25"/>
      <c r="AO211" s="24"/>
      <c r="AP211" s="24"/>
      <c r="AQ211" s="24"/>
      <c r="AR211" s="25"/>
      <c r="AS211" s="25"/>
    </row>
    <row r="212" spans="1:45" hidden="1">
      <c r="A212" s="24"/>
      <c r="B212" s="24"/>
      <c r="D212" s="29"/>
      <c r="E212" s="29"/>
      <c r="F212" s="29"/>
      <c r="G212" s="29"/>
      <c r="J212" s="25"/>
      <c r="K212" s="24"/>
      <c r="L212" s="24"/>
      <c r="M212" s="24"/>
      <c r="N212" s="25"/>
      <c r="O212" s="25"/>
      <c r="P212" s="24"/>
      <c r="Q212" s="24"/>
      <c r="R212" s="24"/>
      <c r="S212" s="24"/>
      <c r="T212" s="24"/>
      <c r="U212" s="24"/>
      <c r="V212" s="24"/>
      <c r="X212" s="24"/>
      <c r="Y212" s="25"/>
      <c r="Z212" s="25"/>
      <c r="AA212" s="25"/>
      <c r="AB212" s="24"/>
      <c r="AC212" s="24"/>
      <c r="AE212" s="24"/>
      <c r="AG212" s="29"/>
      <c r="AH212" s="29"/>
      <c r="AI212" s="29"/>
      <c r="AJ212" s="29"/>
      <c r="AN212" s="25"/>
      <c r="AO212" s="24"/>
      <c r="AP212" s="24"/>
      <c r="AQ212" s="24"/>
      <c r="AR212" s="25"/>
      <c r="AS212" s="25"/>
    </row>
    <row r="213" spans="1:45" ht="2.25" hidden="1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X213" s="24"/>
      <c r="Y213" s="24"/>
      <c r="Z213" s="24"/>
      <c r="AA213" s="24"/>
      <c r="AB213" s="24"/>
      <c r="AC213" s="24"/>
      <c r="AE213" s="24"/>
      <c r="AF213" s="24"/>
      <c r="AG213" s="24"/>
      <c r="AH213" s="24"/>
      <c r="AI213" s="24"/>
      <c r="AJ213" s="24"/>
      <c r="AL213" s="24"/>
      <c r="AM213" s="24"/>
      <c r="AN213" s="24"/>
      <c r="AO213" s="24"/>
      <c r="AP213" s="24"/>
      <c r="AQ213" s="24"/>
      <c r="AR213" s="24"/>
      <c r="AS213" s="24"/>
    </row>
    <row r="214" spans="1:45" hidden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X214" s="24"/>
      <c r="Y214" s="24"/>
      <c r="Z214" s="24"/>
      <c r="AA214" s="24"/>
      <c r="AB214" s="24"/>
      <c r="AC214" s="24"/>
      <c r="AE214" s="24"/>
      <c r="AF214" s="24"/>
      <c r="AG214" s="24"/>
      <c r="AH214" s="24"/>
      <c r="AI214" s="24"/>
      <c r="AJ214" s="24"/>
      <c r="AL214" s="25"/>
      <c r="AM214" s="25"/>
      <c r="AN214" s="24"/>
      <c r="AO214" s="24"/>
      <c r="AP214" s="24"/>
      <c r="AQ214" s="24"/>
      <c r="AR214" s="24"/>
      <c r="AS214" s="24"/>
    </row>
    <row r="215" spans="1:45" hidden="1">
      <c r="A215" s="24"/>
      <c r="B215" s="24"/>
      <c r="C215" s="30"/>
      <c r="D215" s="30"/>
      <c r="E215" s="30"/>
      <c r="F215" s="30"/>
      <c r="G215" s="30"/>
      <c r="H215" s="30"/>
      <c r="I215" s="30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X215" s="24"/>
      <c r="Y215" s="24"/>
      <c r="Z215" s="24"/>
      <c r="AA215" s="24"/>
      <c r="AB215" s="24"/>
      <c r="AC215" s="24"/>
      <c r="AE215" s="24"/>
      <c r="AF215" s="24"/>
      <c r="AG215" s="24"/>
      <c r="AH215" s="24"/>
      <c r="AI215" s="24"/>
      <c r="AJ215" s="24"/>
      <c r="AL215" s="25"/>
      <c r="AM215" s="25"/>
      <c r="AN215" s="24"/>
      <c r="AO215" s="24"/>
      <c r="AP215" s="24"/>
      <c r="AQ215" s="24"/>
      <c r="AR215" s="24"/>
      <c r="AS215" s="24"/>
    </row>
    <row r="216" spans="1:45" hidden="1">
      <c r="A216" s="24"/>
      <c r="B216" s="24"/>
      <c r="C216" s="30"/>
      <c r="D216" s="30"/>
      <c r="E216" s="30"/>
      <c r="F216" s="30"/>
      <c r="G216" s="30"/>
      <c r="H216" s="30"/>
      <c r="I216" s="30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X216" s="24"/>
      <c r="Y216" s="24"/>
      <c r="Z216" s="24"/>
      <c r="AA216" s="24"/>
      <c r="AB216" s="24"/>
      <c r="AC216" s="24"/>
      <c r="AE216" s="24"/>
      <c r="AF216" s="24"/>
      <c r="AG216" s="24"/>
      <c r="AH216" s="24"/>
      <c r="AI216" s="24"/>
      <c r="AJ216" s="24"/>
      <c r="AL216" s="24"/>
      <c r="AM216" s="24"/>
      <c r="AN216" s="24"/>
      <c r="AO216" s="24"/>
      <c r="AP216" s="24"/>
      <c r="AQ216" s="24"/>
      <c r="AR216" s="24"/>
      <c r="AS216" s="24"/>
    </row>
    <row r="217" spans="1:45" hidden="1">
      <c r="A217" s="24"/>
      <c r="B217" s="24"/>
      <c r="C217" s="24"/>
      <c r="D217" s="25"/>
      <c r="E217" s="25"/>
      <c r="F217" s="24"/>
      <c r="G217" s="24"/>
      <c r="H217" s="24"/>
      <c r="I217" s="24"/>
      <c r="J217" s="24"/>
      <c r="K217" s="24"/>
      <c r="L217" s="24"/>
      <c r="M217" s="25"/>
      <c r="N217" s="25"/>
      <c r="O217" s="24"/>
      <c r="P217" s="25"/>
      <c r="Q217" s="24"/>
      <c r="R217" s="24"/>
      <c r="S217" s="24"/>
      <c r="T217" s="25"/>
      <c r="U217" s="25"/>
      <c r="V217" s="24"/>
      <c r="X217" s="24"/>
      <c r="Y217" s="24"/>
      <c r="Z217" s="24"/>
      <c r="AA217" s="24"/>
      <c r="AB217" s="24"/>
      <c r="AC217" s="24"/>
      <c r="AE217" s="24"/>
      <c r="AF217" s="24"/>
      <c r="AG217" s="24"/>
      <c r="AH217" s="24"/>
      <c r="AI217" s="24"/>
      <c r="AJ217" s="24"/>
      <c r="AL217" s="24"/>
      <c r="AM217" s="24"/>
      <c r="AN217" s="24"/>
      <c r="AO217" s="24"/>
      <c r="AP217" s="24"/>
      <c r="AQ217" s="24"/>
      <c r="AR217" s="24"/>
      <c r="AS217" s="24"/>
    </row>
    <row r="218" spans="1:45" hidden="1">
      <c r="A218" s="24"/>
      <c r="B218" s="24"/>
      <c r="C218" s="24"/>
      <c r="D218" s="25"/>
      <c r="E218" s="25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X218" s="24"/>
      <c r="Y218" s="24"/>
      <c r="Z218" s="24"/>
      <c r="AA218" s="24"/>
      <c r="AB218" s="24"/>
      <c r="AC218" s="24"/>
      <c r="AE218" s="24"/>
      <c r="AF218" s="24"/>
      <c r="AG218" s="24"/>
      <c r="AH218" s="24"/>
      <c r="AI218" s="24"/>
      <c r="AJ218" s="24"/>
      <c r="AL218" s="25"/>
      <c r="AM218" s="25"/>
      <c r="AN218" s="24"/>
      <c r="AO218" s="24"/>
      <c r="AP218" s="24"/>
      <c r="AQ218" s="24"/>
      <c r="AR218" s="24"/>
      <c r="AS218" s="24"/>
    </row>
    <row r="219" spans="1:45" hidden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X219" s="24"/>
      <c r="Y219" s="24"/>
      <c r="Z219" s="24"/>
      <c r="AA219" s="24"/>
      <c r="AB219" s="24"/>
      <c r="AC219" s="24"/>
      <c r="AE219" s="24"/>
      <c r="AF219" s="24"/>
      <c r="AG219" s="24"/>
      <c r="AH219" s="24"/>
      <c r="AI219" s="24"/>
      <c r="AJ219" s="24"/>
      <c r="AL219" s="25"/>
      <c r="AM219" s="25"/>
      <c r="AN219" s="24"/>
      <c r="AO219" s="24"/>
      <c r="AP219" s="24"/>
      <c r="AQ219" s="24"/>
      <c r="AR219" s="24"/>
      <c r="AS219" s="24"/>
    </row>
    <row r="220" spans="1:45" hidden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X220" s="24"/>
      <c r="Y220" s="24"/>
      <c r="Z220" s="24"/>
      <c r="AA220" s="24"/>
      <c r="AB220" s="24"/>
      <c r="AC220" s="24"/>
      <c r="AE220" s="24"/>
      <c r="AF220" s="24"/>
      <c r="AG220" s="24"/>
      <c r="AH220" s="24"/>
      <c r="AI220" s="24"/>
      <c r="AJ220" s="24"/>
      <c r="AL220" s="24"/>
      <c r="AM220" s="24"/>
      <c r="AN220" s="24"/>
      <c r="AO220" s="24"/>
      <c r="AP220" s="24"/>
      <c r="AQ220" s="24"/>
      <c r="AR220" s="24"/>
      <c r="AS220" s="24"/>
    </row>
    <row r="221" spans="1:45" hidden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X221" s="24"/>
      <c r="Y221" s="24"/>
      <c r="Z221" s="24"/>
      <c r="AA221" s="24"/>
      <c r="AB221" s="24"/>
      <c r="AC221" s="24"/>
      <c r="AE221" s="24"/>
      <c r="AF221" s="24"/>
      <c r="AG221" s="24"/>
      <c r="AH221" s="24"/>
      <c r="AI221" s="24"/>
      <c r="AJ221" s="24"/>
      <c r="AL221" s="24"/>
      <c r="AM221" s="24"/>
      <c r="AN221" s="24"/>
      <c r="AO221" s="24"/>
      <c r="AP221" s="24"/>
      <c r="AQ221" s="24"/>
      <c r="AR221" s="24"/>
      <c r="AS221" s="24"/>
    </row>
    <row r="222" spans="1:45" hidden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X222" s="24"/>
      <c r="Y222" s="24"/>
      <c r="Z222" s="24"/>
      <c r="AA222" s="24"/>
      <c r="AB222" s="24"/>
      <c r="AC222" s="24"/>
      <c r="AE222" s="24"/>
      <c r="AF222" s="24"/>
      <c r="AG222" s="24"/>
      <c r="AH222" s="24"/>
      <c r="AI222" s="24"/>
      <c r="AJ222" s="24"/>
      <c r="AL222" s="24"/>
      <c r="AM222" s="24"/>
      <c r="AN222" s="24"/>
      <c r="AO222" s="24"/>
      <c r="AP222" s="24"/>
      <c r="AQ222" s="24"/>
      <c r="AR222" s="24"/>
      <c r="AS222" s="24"/>
    </row>
    <row r="223" spans="1:45" hidden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X223" s="24"/>
      <c r="Y223" s="24"/>
      <c r="Z223" s="24"/>
      <c r="AA223" s="24"/>
      <c r="AB223" s="24"/>
      <c r="AC223" s="24"/>
      <c r="AE223" s="24"/>
      <c r="AF223" s="24"/>
      <c r="AG223" s="24"/>
      <c r="AH223" s="24"/>
      <c r="AI223" s="24"/>
      <c r="AJ223" s="24"/>
      <c r="AL223" s="24"/>
      <c r="AM223" s="24"/>
      <c r="AN223" s="24"/>
      <c r="AO223" s="24"/>
      <c r="AP223" s="24"/>
      <c r="AQ223" s="24"/>
      <c r="AR223" s="24"/>
      <c r="AS223" s="24"/>
    </row>
    <row r="224" spans="1:45" hidden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M224" s="24"/>
      <c r="N224" s="24"/>
      <c r="O224" s="24"/>
      <c r="P224" s="24"/>
      <c r="Q224" s="24"/>
      <c r="R224" s="24"/>
      <c r="U224" s="24"/>
      <c r="V224" s="24"/>
      <c r="X224" s="24"/>
      <c r="Y224" s="24"/>
      <c r="Z224" s="24"/>
      <c r="AB224" s="24"/>
      <c r="AC224" s="24"/>
      <c r="AE224" s="24"/>
      <c r="AF224" s="24"/>
      <c r="AG224" s="24"/>
      <c r="AH224" s="24"/>
      <c r="AI224" s="24"/>
      <c r="AJ224" s="24"/>
      <c r="AL224" s="24"/>
      <c r="AM224" s="24"/>
      <c r="AN224" s="24"/>
      <c r="AO224" s="24"/>
      <c r="AP224" s="24"/>
      <c r="AQ224" s="24"/>
      <c r="AR224" s="24"/>
      <c r="AS224" s="24"/>
    </row>
    <row r="225" spans="1:45" hidden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X225" s="24"/>
      <c r="Y225" s="24"/>
      <c r="Z225" s="24"/>
      <c r="AA225" s="24"/>
      <c r="AB225" s="24"/>
      <c r="AC225" s="24"/>
      <c r="AE225" s="24"/>
      <c r="AF225" s="24"/>
      <c r="AG225" s="24"/>
      <c r="AH225" s="24"/>
      <c r="AI225" s="24"/>
      <c r="AJ225" s="24"/>
      <c r="AL225" s="24"/>
      <c r="AM225" s="24"/>
      <c r="AN225" s="24"/>
      <c r="AO225" s="24"/>
      <c r="AP225" s="24"/>
      <c r="AQ225" s="24"/>
      <c r="AR225" s="24"/>
      <c r="AS225" s="24"/>
    </row>
    <row r="226" spans="1:45" hidden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X226" s="24"/>
      <c r="Y226" s="24"/>
      <c r="Z226" s="24"/>
      <c r="AA226" s="24"/>
      <c r="AB226" s="24"/>
      <c r="AC226" s="24"/>
      <c r="AE226" s="24"/>
      <c r="AF226" s="24"/>
      <c r="AG226" s="24"/>
      <c r="AH226" s="24"/>
      <c r="AI226" s="24"/>
      <c r="AJ226" s="24"/>
      <c r="AL226" s="25"/>
      <c r="AM226" s="25"/>
      <c r="AN226" s="24"/>
      <c r="AO226" s="24"/>
      <c r="AP226" s="24"/>
      <c r="AQ226" s="24"/>
      <c r="AR226" s="24"/>
      <c r="AS226" s="24"/>
    </row>
    <row r="227" spans="1:45" hidden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X227" s="24"/>
      <c r="Y227" s="24"/>
      <c r="Z227" s="24"/>
      <c r="AA227" s="24"/>
      <c r="AB227" s="24"/>
      <c r="AC227" s="24"/>
      <c r="AE227" s="24"/>
      <c r="AF227" s="24"/>
      <c r="AG227" s="24"/>
      <c r="AH227" s="24"/>
      <c r="AI227" s="24"/>
      <c r="AJ227" s="24"/>
      <c r="AL227" s="24"/>
      <c r="AM227" s="24"/>
      <c r="AN227" s="24"/>
      <c r="AO227" s="24"/>
      <c r="AP227" s="24"/>
      <c r="AQ227" s="24"/>
      <c r="AR227" s="24"/>
      <c r="AS227" s="24"/>
    </row>
    <row r="228" spans="1:45" hidden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X228" s="24"/>
      <c r="Y228" s="24"/>
      <c r="Z228" s="24"/>
      <c r="AA228" s="24"/>
      <c r="AB228" s="24"/>
      <c r="AC228" s="24"/>
      <c r="AE228" s="24"/>
      <c r="AF228" s="24"/>
      <c r="AG228" s="24"/>
      <c r="AH228" s="24"/>
      <c r="AI228" s="24"/>
      <c r="AJ228" s="24"/>
      <c r="AL228" s="24"/>
      <c r="AM228" s="24"/>
      <c r="AN228" s="24"/>
      <c r="AO228" s="24"/>
      <c r="AP228" s="24"/>
      <c r="AQ228" s="24"/>
      <c r="AR228" s="24"/>
      <c r="AS228" s="24"/>
    </row>
    <row r="229" spans="1:45" hidden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X229" s="24"/>
      <c r="Y229" s="24"/>
      <c r="Z229" s="24"/>
      <c r="AA229" s="24"/>
      <c r="AB229" s="24"/>
      <c r="AC229" s="24"/>
      <c r="AE229" s="24"/>
      <c r="AF229" s="24"/>
      <c r="AG229" s="24"/>
      <c r="AH229" s="24"/>
      <c r="AI229" s="24"/>
      <c r="AJ229" s="24"/>
      <c r="AL229" s="24"/>
      <c r="AM229" s="24"/>
      <c r="AN229" s="24"/>
      <c r="AO229" s="24"/>
      <c r="AP229" s="24"/>
      <c r="AQ229" s="24"/>
      <c r="AR229" s="24"/>
      <c r="AS229" s="24"/>
    </row>
    <row r="230" spans="1:45" hidden="1">
      <c r="A230" s="192"/>
      <c r="B230" s="192"/>
      <c r="C230" s="192"/>
      <c r="D230" s="192"/>
      <c r="E230" s="193"/>
      <c r="F230" s="192"/>
      <c r="G230" s="192"/>
      <c r="I230" s="193"/>
      <c r="J230" s="192"/>
      <c r="K230" s="192"/>
      <c r="L230" s="192"/>
      <c r="M230" s="192"/>
      <c r="N230" s="192"/>
      <c r="O230" s="192"/>
      <c r="P230" s="194"/>
      <c r="Q230" s="192"/>
      <c r="R230" s="192"/>
      <c r="S230" s="192"/>
      <c r="T230" s="192"/>
      <c r="U230" s="192"/>
      <c r="V230" s="192"/>
      <c r="X230" s="192"/>
      <c r="Y230" s="192"/>
      <c r="Z230" s="192"/>
      <c r="AA230" s="192"/>
      <c r="AB230" s="192"/>
      <c r="AC230" s="192"/>
      <c r="AE230" s="192"/>
      <c r="AF230" s="192"/>
      <c r="AG230" s="192"/>
      <c r="AH230" s="192"/>
      <c r="AI230" s="192"/>
      <c r="AJ230" s="192"/>
      <c r="AL230" s="193"/>
      <c r="AM230" s="192"/>
      <c r="AN230" s="31"/>
      <c r="AO230" s="192"/>
      <c r="AP230" s="192"/>
      <c r="AQ230" s="192"/>
      <c r="AR230" s="195"/>
    </row>
    <row r="231" spans="1:45" s="33" customFormat="1" ht="12.75" hidden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X231" s="32"/>
      <c r="Y231" s="32"/>
      <c r="Z231" s="32"/>
      <c r="AA231" s="32"/>
      <c r="AB231" s="32"/>
      <c r="AC231" s="32"/>
      <c r="AE231" s="32"/>
      <c r="AF231" s="32"/>
      <c r="AG231" s="32"/>
      <c r="AH231" s="32"/>
      <c r="AI231" s="32"/>
      <c r="AJ231" s="32"/>
      <c r="AL231" s="32"/>
      <c r="AM231" s="32"/>
      <c r="AN231" s="32"/>
      <c r="AO231" s="32"/>
      <c r="AP231" s="32"/>
      <c r="AQ231" s="32"/>
      <c r="AR231" s="32"/>
      <c r="AS231" s="32"/>
    </row>
    <row r="232" spans="1:45" s="33" customFormat="1" ht="12.75" hidden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X232" s="32"/>
      <c r="Y232" s="32"/>
      <c r="Z232" s="32"/>
      <c r="AA232" s="32"/>
      <c r="AB232" s="32"/>
      <c r="AC232" s="32"/>
      <c r="AE232" s="32"/>
      <c r="AF232" s="32"/>
      <c r="AG232" s="32"/>
      <c r="AH232" s="32"/>
      <c r="AI232" s="32"/>
      <c r="AJ232" s="32"/>
      <c r="AL232" s="32"/>
      <c r="AM232" s="32"/>
      <c r="AN232" s="32"/>
      <c r="AO232" s="32"/>
      <c r="AP232" s="32"/>
      <c r="AQ232" s="32"/>
      <c r="AR232" s="32"/>
      <c r="AS232" s="32"/>
    </row>
    <row r="233" spans="1:45" s="33" customFormat="1" ht="12.75" hidden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X233" s="32"/>
      <c r="Y233" s="32"/>
      <c r="Z233" s="32"/>
      <c r="AA233" s="32"/>
      <c r="AB233" s="32"/>
      <c r="AC233" s="32"/>
      <c r="AE233" s="32"/>
      <c r="AF233" s="32"/>
      <c r="AG233" s="32"/>
      <c r="AH233" s="32"/>
      <c r="AI233" s="32"/>
      <c r="AJ233" s="32"/>
      <c r="AL233" s="32"/>
      <c r="AM233" s="32"/>
      <c r="AN233" s="32"/>
      <c r="AO233" s="32"/>
      <c r="AP233" s="32"/>
      <c r="AQ233" s="32"/>
      <c r="AR233" s="32"/>
      <c r="AS233" s="32"/>
    </row>
    <row r="234" spans="1:45" hidden="1">
      <c r="A234" s="192"/>
      <c r="B234" s="192"/>
      <c r="C234" s="192"/>
      <c r="D234" s="192"/>
      <c r="E234" s="192"/>
      <c r="F234" s="192"/>
      <c r="G234" s="192"/>
      <c r="H234" s="192"/>
      <c r="I234" s="31"/>
      <c r="J234" s="192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X234" s="192"/>
      <c r="Y234" s="192"/>
      <c r="Z234" s="192"/>
      <c r="AA234" s="192"/>
      <c r="AB234" s="192"/>
      <c r="AC234" s="192"/>
      <c r="AE234" s="192"/>
      <c r="AF234" s="192"/>
      <c r="AG234" s="192"/>
      <c r="AH234" s="192"/>
      <c r="AI234" s="192"/>
      <c r="AJ234" s="192"/>
      <c r="AL234" s="192"/>
      <c r="AM234" s="192"/>
      <c r="AN234" s="31"/>
      <c r="AO234" s="192"/>
      <c r="AP234" s="192"/>
      <c r="AQ234" s="192"/>
      <c r="AR234" s="192"/>
      <c r="AS234" s="192"/>
    </row>
    <row r="235" spans="1:45" hidden="1">
      <c r="A235" s="192"/>
      <c r="B235" s="192"/>
      <c r="C235" s="192"/>
      <c r="D235" s="192"/>
      <c r="E235" s="192"/>
      <c r="F235" s="192"/>
      <c r="G235" s="192"/>
      <c r="H235" s="192"/>
      <c r="I235" s="31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X235" s="192"/>
      <c r="Y235" s="192"/>
      <c r="Z235" s="192"/>
      <c r="AA235" s="192"/>
      <c r="AB235" s="192"/>
      <c r="AC235" s="192"/>
      <c r="AE235" s="192"/>
      <c r="AF235" s="192"/>
      <c r="AG235" s="192"/>
      <c r="AH235" s="192"/>
      <c r="AI235" s="192"/>
      <c r="AJ235" s="192"/>
      <c r="AL235" s="192"/>
      <c r="AM235" s="192"/>
      <c r="AN235" s="31"/>
      <c r="AO235" s="192"/>
      <c r="AP235" s="192"/>
      <c r="AQ235" s="192"/>
      <c r="AR235" s="192"/>
      <c r="AS235" s="192"/>
    </row>
    <row r="236" spans="1:45" hidden="1">
      <c r="A236" s="192"/>
      <c r="B236" s="192"/>
      <c r="C236" s="192"/>
      <c r="D236" s="192"/>
      <c r="E236" s="192"/>
      <c r="F236" s="192"/>
      <c r="G236" s="192"/>
      <c r="H236" s="192"/>
      <c r="I236" s="31"/>
      <c r="J236" s="192"/>
      <c r="K236" s="192"/>
      <c r="L236" s="192"/>
      <c r="M236" s="192"/>
      <c r="N236" s="192"/>
      <c r="O236" s="192"/>
      <c r="P236" s="192"/>
      <c r="Q236" s="192"/>
      <c r="R236" s="192"/>
      <c r="AN236" s="69"/>
      <c r="AP236" s="192"/>
      <c r="AQ236" s="192"/>
      <c r="AR236" s="192"/>
      <c r="AS236" s="192"/>
    </row>
    <row r="237" spans="1:45" hidden="1">
      <c r="A237" s="192"/>
      <c r="B237" s="192"/>
      <c r="C237" s="192"/>
      <c r="D237" s="192"/>
      <c r="E237" s="192"/>
      <c r="F237" s="192"/>
      <c r="G237" s="192"/>
      <c r="H237" s="192"/>
      <c r="I237" s="31"/>
      <c r="J237" s="192"/>
      <c r="K237" s="192"/>
      <c r="L237" s="192"/>
      <c r="M237" s="192"/>
      <c r="N237" s="192"/>
      <c r="O237" s="192"/>
      <c r="P237" s="192"/>
      <c r="Q237" s="192"/>
      <c r="R237" s="192"/>
      <c r="AN237" s="69"/>
      <c r="AP237" s="192"/>
      <c r="AQ237" s="192"/>
      <c r="AR237" s="192"/>
      <c r="AS237" s="192"/>
    </row>
    <row r="238" spans="1:45" hidden="1">
      <c r="A238" s="192"/>
      <c r="B238" s="192"/>
      <c r="C238" s="192"/>
      <c r="D238" s="192"/>
      <c r="E238" s="192"/>
      <c r="F238" s="192"/>
      <c r="G238" s="192"/>
      <c r="H238" s="192"/>
      <c r="I238" s="31"/>
      <c r="J238" s="192"/>
      <c r="K238" s="192"/>
      <c r="L238" s="192"/>
      <c r="M238" s="192"/>
      <c r="N238" s="192"/>
      <c r="O238" s="192"/>
      <c r="P238" s="192"/>
      <c r="Q238" s="192"/>
      <c r="R238" s="192"/>
      <c r="AN238" s="69"/>
      <c r="AP238" s="192"/>
      <c r="AQ238" s="192"/>
      <c r="AR238" s="192"/>
      <c r="AS238" s="192"/>
    </row>
    <row r="239" spans="1:45" hidden="1">
      <c r="A239" s="192"/>
      <c r="B239" s="192"/>
      <c r="C239" s="192"/>
      <c r="D239" s="192"/>
      <c r="E239" s="192"/>
      <c r="F239" s="192"/>
      <c r="G239" s="192"/>
      <c r="H239" s="192"/>
      <c r="I239" s="31"/>
      <c r="J239" s="192"/>
      <c r="K239" s="192"/>
      <c r="L239" s="192"/>
      <c r="M239" s="192"/>
      <c r="N239" s="192"/>
      <c r="O239" s="192"/>
      <c r="P239" s="192"/>
      <c r="Q239" s="192"/>
      <c r="R239" s="192"/>
      <c r="AN239" s="69"/>
      <c r="AP239" s="192"/>
      <c r="AQ239" s="192"/>
      <c r="AR239" s="192"/>
      <c r="AS239" s="192"/>
    </row>
    <row r="240" spans="1:45" hidden="1">
      <c r="A240" s="192"/>
      <c r="B240" s="192"/>
      <c r="C240" s="192"/>
      <c r="D240" s="192"/>
      <c r="E240" s="192"/>
      <c r="F240" s="192"/>
      <c r="G240" s="192"/>
      <c r="H240" s="192"/>
      <c r="I240" s="31"/>
      <c r="J240" s="192"/>
      <c r="K240" s="192"/>
      <c r="L240" s="192"/>
      <c r="M240" s="192"/>
      <c r="N240" s="192"/>
      <c r="O240" s="192"/>
      <c r="P240" s="192"/>
      <c r="Q240" s="192"/>
      <c r="R240" s="192"/>
      <c r="AN240" s="69"/>
      <c r="AP240" s="192"/>
      <c r="AQ240" s="192"/>
      <c r="AR240" s="192"/>
      <c r="AS240" s="192"/>
    </row>
    <row r="241" spans="1:45" hidden="1">
      <c r="A241" s="192"/>
      <c r="B241" s="192"/>
      <c r="C241" s="192"/>
      <c r="D241" s="192"/>
      <c r="E241" s="192"/>
      <c r="F241" s="192"/>
      <c r="G241" s="192"/>
      <c r="H241" s="192"/>
      <c r="I241" s="31"/>
      <c r="J241" s="192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X241" s="192"/>
      <c r="Y241" s="192"/>
      <c r="Z241" s="192"/>
      <c r="AA241" s="192"/>
      <c r="AB241" s="192"/>
      <c r="AC241" s="192"/>
      <c r="AE241" s="192"/>
      <c r="AF241" s="192"/>
      <c r="AG241" s="192"/>
      <c r="AH241" s="192"/>
      <c r="AI241" s="192"/>
      <c r="AJ241" s="192"/>
      <c r="AL241" s="192"/>
      <c r="AM241" s="192"/>
      <c r="AN241" s="31"/>
      <c r="AO241" s="192"/>
      <c r="AP241" s="192"/>
      <c r="AQ241" s="192"/>
      <c r="AR241" s="192"/>
      <c r="AS241" s="192"/>
    </row>
    <row r="242" spans="1:45" hidden="1">
      <c r="A242" s="192"/>
      <c r="B242" s="192"/>
      <c r="C242" s="192"/>
      <c r="D242" s="192"/>
      <c r="E242" s="192"/>
      <c r="F242" s="192"/>
      <c r="G242" s="192"/>
      <c r="H242" s="192"/>
      <c r="I242" s="31"/>
      <c r="J242" s="192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X242" s="192"/>
      <c r="Y242" s="192"/>
      <c r="Z242" s="192"/>
      <c r="AA242" s="192"/>
      <c r="AB242" s="192"/>
      <c r="AC242" s="192"/>
      <c r="AE242" s="192"/>
      <c r="AF242" s="192"/>
      <c r="AG242" s="192"/>
      <c r="AH242" s="192"/>
      <c r="AI242" s="192"/>
      <c r="AJ242" s="192"/>
      <c r="AL242" s="192"/>
      <c r="AM242" s="192"/>
      <c r="AN242" s="31"/>
      <c r="AO242" s="192"/>
      <c r="AP242" s="192"/>
      <c r="AQ242" s="192"/>
      <c r="AR242" s="192"/>
      <c r="AS242" s="192"/>
    </row>
    <row r="243" spans="1:45" hidden="1">
      <c r="A243" s="192"/>
      <c r="B243" s="192"/>
      <c r="C243" s="192"/>
      <c r="D243" s="192"/>
      <c r="E243" s="192"/>
      <c r="F243" s="192"/>
      <c r="G243" s="192"/>
      <c r="H243" s="192"/>
      <c r="I243" s="31"/>
      <c r="J243" s="192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X243" s="192"/>
      <c r="Y243" s="192"/>
      <c r="Z243" s="192"/>
      <c r="AA243" s="192"/>
      <c r="AB243" s="192"/>
      <c r="AC243" s="192"/>
      <c r="AE243" s="192"/>
      <c r="AF243" s="192"/>
      <c r="AG243" s="192"/>
      <c r="AH243" s="192"/>
      <c r="AI243" s="192"/>
      <c r="AJ243" s="192"/>
      <c r="AL243" s="192"/>
      <c r="AM243" s="192"/>
      <c r="AN243" s="31"/>
      <c r="AO243" s="192"/>
      <c r="AP243" s="192"/>
      <c r="AQ243" s="192"/>
      <c r="AR243" s="192"/>
      <c r="AS243" s="192"/>
    </row>
    <row r="244" spans="1:45" hidden="1">
      <c r="A244" s="192"/>
      <c r="B244" s="192"/>
      <c r="C244" s="192"/>
      <c r="D244" s="192"/>
      <c r="E244" s="192"/>
      <c r="F244" s="192"/>
      <c r="G244" s="192"/>
      <c r="H244" s="192"/>
      <c r="I244" s="31"/>
      <c r="J244" s="192"/>
      <c r="K244" s="192"/>
      <c r="L244" s="192"/>
      <c r="M244" s="192"/>
      <c r="N244" s="192"/>
      <c r="O244" s="192"/>
      <c r="P244" s="192"/>
      <c r="Q244" s="192"/>
      <c r="R244" s="192"/>
      <c r="S244" s="192"/>
      <c r="T244" s="192"/>
      <c r="U244" s="192"/>
      <c r="V244" s="192"/>
      <c r="X244" s="192"/>
      <c r="Y244" s="192"/>
      <c r="Z244" s="192"/>
      <c r="AA244" s="192"/>
      <c r="AB244" s="192"/>
      <c r="AC244" s="192"/>
      <c r="AE244" s="192"/>
      <c r="AF244" s="192"/>
      <c r="AG244" s="192"/>
      <c r="AH244" s="192"/>
      <c r="AI244" s="192"/>
      <c r="AJ244" s="192"/>
      <c r="AL244" s="192"/>
      <c r="AM244" s="192"/>
      <c r="AN244" s="31"/>
      <c r="AO244" s="192"/>
      <c r="AP244" s="192"/>
      <c r="AQ244" s="192"/>
      <c r="AR244" s="192"/>
      <c r="AS244" s="192"/>
    </row>
    <row r="245" spans="1:45" hidden="1">
      <c r="A245" s="192"/>
      <c r="B245" s="192"/>
      <c r="C245" s="192"/>
      <c r="D245" s="192"/>
      <c r="E245" s="192"/>
      <c r="F245" s="192"/>
      <c r="G245" s="192"/>
      <c r="H245" s="192"/>
      <c r="I245" s="31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X245" s="192"/>
      <c r="Y245" s="192"/>
      <c r="Z245" s="192"/>
      <c r="AA245" s="192"/>
      <c r="AB245" s="192"/>
      <c r="AC245" s="192"/>
      <c r="AE245" s="192"/>
      <c r="AF245" s="192"/>
      <c r="AG245" s="192"/>
      <c r="AH245" s="192"/>
      <c r="AI245" s="192"/>
      <c r="AJ245" s="192"/>
      <c r="AL245" s="192"/>
      <c r="AM245" s="192"/>
      <c r="AN245" s="31"/>
      <c r="AO245" s="192"/>
      <c r="AP245" s="192"/>
      <c r="AQ245" s="192"/>
      <c r="AR245" s="192"/>
      <c r="AS245" s="192"/>
    </row>
    <row r="246" spans="1:45" hidden="1">
      <c r="A246" s="192"/>
      <c r="B246" s="192"/>
      <c r="C246" s="192"/>
      <c r="D246" s="192"/>
      <c r="E246" s="192"/>
      <c r="F246" s="192"/>
      <c r="G246" s="192"/>
      <c r="H246" s="192"/>
      <c r="I246" s="31"/>
      <c r="J246" s="192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X246" s="192"/>
      <c r="Y246" s="192"/>
      <c r="Z246" s="192"/>
      <c r="AA246" s="192"/>
      <c r="AB246" s="192"/>
      <c r="AC246" s="192"/>
      <c r="AE246" s="192"/>
      <c r="AF246" s="192"/>
      <c r="AG246" s="192"/>
      <c r="AH246" s="192"/>
      <c r="AI246" s="192"/>
      <c r="AJ246" s="192"/>
      <c r="AL246" s="192"/>
      <c r="AM246" s="192"/>
      <c r="AN246" s="31"/>
      <c r="AO246" s="192"/>
      <c r="AP246" s="192"/>
      <c r="AQ246" s="192"/>
      <c r="AR246" s="192"/>
      <c r="AS246" s="192"/>
    </row>
    <row r="247" spans="1:45" hidden="1">
      <c r="A247" s="192"/>
      <c r="B247" s="192"/>
      <c r="C247" s="192"/>
      <c r="D247" s="192"/>
      <c r="E247" s="192"/>
      <c r="F247" s="192"/>
      <c r="G247" s="192"/>
      <c r="H247" s="192"/>
      <c r="I247" s="31"/>
      <c r="J247" s="192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X247" s="192"/>
      <c r="Y247" s="192"/>
      <c r="Z247" s="192"/>
      <c r="AA247" s="192"/>
      <c r="AB247" s="192"/>
      <c r="AC247" s="192"/>
      <c r="AE247" s="192"/>
      <c r="AF247" s="192"/>
      <c r="AG247" s="192"/>
      <c r="AH247" s="192"/>
      <c r="AI247" s="192"/>
      <c r="AJ247" s="192"/>
      <c r="AL247" s="192"/>
      <c r="AM247" s="192"/>
      <c r="AN247" s="31"/>
      <c r="AO247" s="192"/>
      <c r="AP247" s="192"/>
      <c r="AQ247" s="192"/>
      <c r="AR247" s="192"/>
      <c r="AS247" s="192"/>
    </row>
    <row r="248" spans="1:45" hidden="1">
      <c r="A248" s="192"/>
      <c r="B248" s="192"/>
      <c r="C248" s="192"/>
      <c r="D248" s="192"/>
      <c r="E248" s="192"/>
      <c r="F248" s="192"/>
      <c r="G248" s="192"/>
      <c r="H248" s="192"/>
      <c r="I248" s="31"/>
      <c r="J248" s="192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X248" s="192"/>
      <c r="Y248" s="192"/>
      <c r="Z248" s="192"/>
      <c r="AA248" s="192"/>
      <c r="AB248" s="192"/>
      <c r="AC248" s="192"/>
      <c r="AE248" s="192"/>
      <c r="AF248" s="192"/>
      <c r="AG248" s="192"/>
      <c r="AH248" s="192"/>
      <c r="AI248" s="192"/>
      <c r="AJ248" s="192"/>
      <c r="AL248" s="192"/>
      <c r="AM248" s="192"/>
      <c r="AN248" s="31"/>
      <c r="AO248" s="192"/>
      <c r="AP248" s="192"/>
      <c r="AQ248" s="192"/>
      <c r="AR248" s="192"/>
      <c r="AS248" s="192"/>
    </row>
    <row r="249" spans="1:45" hidden="1">
      <c r="A249" s="192"/>
      <c r="B249" s="192"/>
      <c r="C249" s="192"/>
      <c r="D249" s="192"/>
      <c r="E249" s="192"/>
      <c r="F249" s="192"/>
      <c r="G249" s="192"/>
      <c r="H249" s="192"/>
      <c r="I249" s="31"/>
      <c r="J249" s="192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X249" s="192"/>
      <c r="Y249" s="192"/>
      <c r="Z249" s="192"/>
      <c r="AA249" s="192"/>
      <c r="AB249" s="192"/>
      <c r="AC249" s="192"/>
      <c r="AE249" s="192"/>
      <c r="AF249" s="192"/>
      <c r="AG249" s="192"/>
      <c r="AH249" s="192"/>
      <c r="AI249" s="192"/>
      <c r="AJ249" s="192"/>
      <c r="AL249" s="192"/>
      <c r="AM249" s="192"/>
      <c r="AN249" s="31"/>
      <c r="AO249" s="192"/>
      <c r="AP249" s="192"/>
      <c r="AQ249" s="192"/>
      <c r="AR249" s="192"/>
      <c r="AS249" s="192"/>
    </row>
    <row r="250" spans="1:45" hidden="1">
      <c r="A250" s="192"/>
      <c r="B250" s="192"/>
      <c r="C250" s="192"/>
      <c r="D250" s="192"/>
      <c r="E250" s="192"/>
      <c r="F250" s="192"/>
      <c r="G250" s="192"/>
      <c r="H250" s="192"/>
      <c r="I250" s="31"/>
      <c r="J250" s="192"/>
      <c r="K250" s="192"/>
      <c r="L250" s="192"/>
      <c r="M250" s="192"/>
      <c r="N250" s="192"/>
      <c r="O250" s="192"/>
      <c r="P250" s="192"/>
      <c r="Q250" s="192"/>
      <c r="R250" s="192"/>
      <c r="S250" s="192"/>
      <c r="T250" s="192"/>
      <c r="U250" s="192"/>
      <c r="V250" s="192"/>
      <c r="X250" s="192"/>
      <c r="Y250" s="192"/>
      <c r="Z250" s="192"/>
      <c r="AA250" s="192"/>
      <c r="AB250" s="192"/>
      <c r="AC250" s="192"/>
      <c r="AE250" s="192"/>
      <c r="AF250" s="192"/>
      <c r="AG250" s="192"/>
      <c r="AH250" s="192"/>
      <c r="AI250" s="192"/>
      <c r="AJ250" s="192"/>
      <c r="AL250" s="192"/>
      <c r="AM250" s="192"/>
      <c r="AN250" s="31"/>
      <c r="AO250" s="192"/>
      <c r="AP250" s="192"/>
      <c r="AQ250" s="192"/>
      <c r="AR250" s="192"/>
      <c r="AS250" s="192"/>
    </row>
    <row r="251" spans="1:45" hidden="1">
      <c r="A251" s="192"/>
      <c r="B251" s="192"/>
      <c r="C251" s="192"/>
      <c r="D251" s="192"/>
      <c r="E251" s="192"/>
      <c r="F251" s="192"/>
      <c r="G251" s="192"/>
      <c r="H251" s="192"/>
      <c r="I251" s="31"/>
      <c r="J251" s="192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X251" s="192"/>
      <c r="Y251" s="192"/>
      <c r="Z251" s="192"/>
      <c r="AA251" s="192"/>
      <c r="AB251" s="192"/>
      <c r="AC251" s="192"/>
      <c r="AE251" s="192"/>
      <c r="AF251" s="192"/>
      <c r="AG251" s="192"/>
      <c r="AH251" s="192"/>
      <c r="AI251" s="192"/>
      <c r="AJ251" s="192"/>
      <c r="AL251" s="192"/>
      <c r="AM251" s="192"/>
      <c r="AN251" s="31"/>
      <c r="AO251" s="192"/>
      <c r="AP251" s="192"/>
      <c r="AQ251" s="192"/>
      <c r="AR251" s="192"/>
      <c r="AS251" s="192"/>
    </row>
    <row r="252" spans="1:45" hidden="1">
      <c r="A252" s="192"/>
      <c r="B252" s="192"/>
      <c r="C252" s="192"/>
      <c r="D252" s="192"/>
      <c r="E252" s="192"/>
      <c r="F252" s="192"/>
      <c r="G252" s="192"/>
      <c r="H252" s="192"/>
      <c r="I252" s="31"/>
      <c r="J252" s="192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X252" s="192"/>
      <c r="Y252" s="192"/>
      <c r="Z252" s="192"/>
      <c r="AA252" s="192"/>
      <c r="AB252" s="192"/>
      <c r="AC252" s="192"/>
      <c r="AE252" s="192"/>
      <c r="AF252" s="192"/>
      <c r="AG252" s="192"/>
      <c r="AH252" s="192"/>
      <c r="AI252" s="192"/>
      <c r="AJ252" s="192"/>
      <c r="AL252" s="192"/>
      <c r="AM252" s="192"/>
      <c r="AN252" s="31"/>
      <c r="AO252" s="192"/>
      <c r="AP252" s="192"/>
      <c r="AQ252" s="192"/>
      <c r="AR252" s="192"/>
      <c r="AS252" s="192"/>
    </row>
    <row r="253" spans="1:45" hidden="1">
      <c r="A253" s="192"/>
      <c r="B253" s="192"/>
      <c r="C253" s="192"/>
      <c r="D253" s="192"/>
      <c r="E253" s="192"/>
      <c r="F253" s="192"/>
      <c r="G253" s="192"/>
      <c r="H253" s="192"/>
      <c r="I253" s="31"/>
      <c r="J253" s="192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X253" s="192"/>
      <c r="Y253" s="192"/>
      <c r="Z253" s="192"/>
      <c r="AA253" s="192"/>
      <c r="AB253" s="192"/>
      <c r="AC253" s="192"/>
      <c r="AE253" s="192"/>
      <c r="AF253" s="192"/>
      <c r="AG253" s="192"/>
      <c r="AH253" s="192"/>
      <c r="AI253" s="192"/>
      <c r="AJ253" s="192"/>
      <c r="AL253" s="192"/>
      <c r="AM253" s="192"/>
      <c r="AN253" s="31"/>
      <c r="AO253" s="192"/>
      <c r="AP253" s="192"/>
      <c r="AQ253" s="192"/>
      <c r="AR253" s="192"/>
      <c r="AS253" s="192"/>
    </row>
    <row r="254" spans="1:45" hidden="1">
      <c r="A254" s="192"/>
      <c r="B254" s="192"/>
      <c r="C254" s="192"/>
      <c r="D254" s="192"/>
      <c r="E254" s="192"/>
      <c r="F254" s="192"/>
      <c r="G254" s="192"/>
      <c r="H254" s="192"/>
      <c r="I254" s="31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X254" s="192"/>
      <c r="Y254" s="192"/>
      <c r="Z254" s="192"/>
      <c r="AA254" s="192"/>
      <c r="AB254" s="192"/>
      <c r="AC254" s="192"/>
      <c r="AE254" s="192"/>
      <c r="AF254" s="192"/>
      <c r="AG254" s="192"/>
      <c r="AH254" s="192"/>
      <c r="AI254" s="192"/>
      <c r="AJ254" s="192"/>
      <c r="AL254" s="192"/>
      <c r="AM254" s="192"/>
      <c r="AN254" s="31"/>
      <c r="AO254" s="192"/>
      <c r="AP254" s="192"/>
      <c r="AQ254" s="192"/>
      <c r="AR254" s="192"/>
      <c r="AS254" s="192"/>
    </row>
    <row r="255" spans="1:45" hidden="1">
      <c r="A255" s="192"/>
      <c r="B255" s="192"/>
      <c r="C255" s="192"/>
      <c r="D255" s="192"/>
      <c r="E255" s="192"/>
      <c r="F255" s="192"/>
      <c r="G255" s="192"/>
      <c r="H255" s="192"/>
      <c r="I255" s="31"/>
      <c r="J255" s="192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X255" s="192"/>
      <c r="Y255" s="192"/>
      <c r="Z255" s="192"/>
      <c r="AA255" s="192"/>
      <c r="AB255" s="192"/>
      <c r="AC255" s="192"/>
      <c r="AE255" s="192"/>
      <c r="AF255" s="192"/>
      <c r="AG255" s="192"/>
      <c r="AH255" s="192"/>
      <c r="AI255" s="192"/>
      <c r="AJ255" s="192"/>
      <c r="AL255" s="192"/>
      <c r="AM255" s="192"/>
      <c r="AN255" s="31"/>
      <c r="AO255" s="192"/>
      <c r="AP255" s="192"/>
      <c r="AQ255" s="192"/>
      <c r="AR255" s="192"/>
      <c r="AS255" s="192"/>
    </row>
    <row r="256" spans="1:45" hidden="1">
      <c r="A256" s="192"/>
      <c r="B256" s="192"/>
      <c r="C256" s="192"/>
      <c r="D256" s="192"/>
      <c r="E256" s="192"/>
      <c r="F256" s="192"/>
      <c r="G256" s="192"/>
      <c r="H256" s="192"/>
      <c r="I256" s="31"/>
      <c r="J256" s="192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X256" s="192"/>
      <c r="Y256" s="192"/>
      <c r="Z256" s="192"/>
      <c r="AA256" s="192"/>
      <c r="AB256" s="192"/>
      <c r="AC256" s="192"/>
      <c r="AE256" s="192"/>
      <c r="AF256" s="192"/>
      <c r="AG256" s="192"/>
      <c r="AH256" s="192"/>
      <c r="AI256" s="192"/>
      <c r="AJ256" s="192"/>
      <c r="AL256" s="192"/>
      <c r="AM256" s="192"/>
      <c r="AN256" s="31"/>
      <c r="AO256" s="192"/>
      <c r="AP256" s="192"/>
      <c r="AQ256" s="192"/>
      <c r="AR256" s="192"/>
      <c r="AS256" s="192"/>
    </row>
    <row r="257" spans="1:45" hidden="1">
      <c r="A257" s="192"/>
      <c r="B257" s="192"/>
      <c r="C257" s="192"/>
      <c r="D257" s="192"/>
      <c r="E257" s="192"/>
      <c r="F257" s="192"/>
      <c r="G257" s="192"/>
      <c r="H257" s="192"/>
      <c r="I257" s="31"/>
      <c r="J257" s="192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X257" s="192"/>
      <c r="Y257" s="192"/>
      <c r="Z257" s="192"/>
      <c r="AA257" s="192"/>
      <c r="AB257" s="192"/>
      <c r="AC257" s="192"/>
      <c r="AE257" s="192"/>
      <c r="AF257" s="192"/>
      <c r="AG257" s="192"/>
      <c r="AH257" s="192"/>
      <c r="AI257" s="192"/>
      <c r="AJ257" s="192"/>
      <c r="AL257" s="192"/>
      <c r="AM257" s="192"/>
      <c r="AN257" s="31"/>
      <c r="AO257" s="192"/>
      <c r="AP257" s="192"/>
      <c r="AQ257" s="192"/>
      <c r="AR257" s="192"/>
      <c r="AS257" s="192"/>
    </row>
    <row r="258" spans="1:45" hidden="1">
      <c r="A258" s="192"/>
      <c r="B258" s="192"/>
      <c r="C258" s="192"/>
      <c r="D258" s="192"/>
      <c r="E258" s="192"/>
      <c r="F258" s="192"/>
      <c r="G258" s="192"/>
      <c r="H258" s="192"/>
      <c r="I258" s="31"/>
      <c r="J258" s="192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X258" s="192"/>
      <c r="Y258" s="192"/>
      <c r="Z258" s="192"/>
      <c r="AA258" s="192"/>
      <c r="AB258" s="192"/>
      <c r="AC258" s="192"/>
      <c r="AE258" s="192"/>
      <c r="AF258" s="192"/>
      <c r="AG258" s="192"/>
      <c r="AH258" s="192"/>
      <c r="AI258" s="192"/>
      <c r="AJ258" s="192"/>
      <c r="AL258" s="192"/>
      <c r="AM258" s="192"/>
      <c r="AN258" s="31"/>
      <c r="AO258" s="192"/>
      <c r="AP258" s="192"/>
      <c r="AQ258" s="192"/>
      <c r="AR258" s="192"/>
      <c r="AS258" s="192"/>
    </row>
    <row r="259" spans="1:45" hidden="1">
      <c r="A259" s="192"/>
      <c r="B259" s="192"/>
      <c r="C259" s="192"/>
      <c r="D259" s="192"/>
      <c r="E259" s="192"/>
      <c r="F259" s="192"/>
      <c r="G259" s="192"/>
      <c r="H259" s="192"/>
      <c r="I259" s="31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X259" s="192"/>
      <c r="Y259" s="192"/>
      <c r="Z259" s="192"/>
      <c r="AA259" s="192"/>
      <c r="AB259" s="192"/>
      <c r="AC259" s="192"/>
      <c r="AE259" s="192"/>
      <c r="AF259" s="192"/>
      <c r="AG259" s="192"/>
      <c r="AH259" s="192"/>
      <c r="AI259" s="192"/>
      <c r="AJ259" s="192"/>
      <c r="AL259" s="192"/>
      <c r="AM259" s="192"/>
      <c r="AN259" s="31"/>
      <c r="AO259" s="192"/>
      <c r="AP259" s="192"/>
      <c r="AQ259" s="192"/>
      <c r="AR259" s="192"/>
      <c r="AS259" s="192"/>
    </row>
    <row r="260" spans="1:45" hidden="1">
      <c r="A260" s="192"/>
      <c r="B260" s="192"/>
      <c r="C260" s="192"/>
      <c r="D260" s="192"/>
      <c r="E260" s="192"/>
      <c r="F260" s="192"/>
      <c r="G260" s="192"/>
      <c r="H260" s="192"/>
      <c r="I260" s="31"/>
      <c r="J260" s="192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X260" s="192"/>
      <c r="Y260" s="192"/>
      <c r="Z260" s="192"/>
      <c r="AA260" s="192"/>
      <c r="AB260" s="192"/>
      <c r="AC260" s="192"/>
      <c r="AE260" s="192"/>
      <c r="AF260" s="192"/>
      <c r="AG260" s="192"/>
      <c r="AH260" s="192"/>
      <c r="AI260" s="192"/>
      <c r="AJ260" s="192"/>
      <c r="AL260" s="192"/>
      <c r="AM260" s="192"/>
      <c r="AN260" s="31"/>
      <c r="AO260" s="192"/>
      <c r="AP260" s="192"/>
      <c r="AQ260" s="192"/>
      <c r="AR260" s="192"/>
      <c r="AS260" s="192"/>
    </row>
    <row r="261" spans="1:45" hidden="1">
      <c r="A261" s="192"/>
      <c r="B261" s="192"/>
      <c r="C261" s="192"/>
      <c r="D261" s="192"/>
      <c r="E261" s="192"/>
      <c r="F261" s="192"/>
      <c r="G261" s="192"/>
      <c r="H261" s="192"/>
      <c r="I261" s="31"/>
      <c r="J261" s="192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X261" s="192"/>
      <c r="Y261" s="192"/>
      <c r="Z261" s="192"/>
      <c r="AA261" s="192"/>
      <c r="AB261" s="192"/>
      <c r="AC261" s="192"/>
      <c r="AE261" s="192"/>
      <c r="AF261" s="192"/>
      <c r="AG261" s="192"/>
      <c r="AH261" s="192"/>
      <c r="AI261" s="192"/>
      <c r="AJ261" s="192"/>
      <c r="AL261" s="192"/>
      <c r="AM261" s="192"/>
      <c r="AN261" s="31"/>
      <c r="AO261" s="192"/>
      <c r="AP261" s="192"/>
      <c r="AQ261" s="192"/>
      <c r="AR261" s="192"/>
      <c r="AS261" s="192"/>
    </row>
    <row r="262" spans="1:45" hidden="1">
      <c r="A262" s="192"/>
      <c r="B262" s="192"/>
      <c r="C262" s="192"/>
      <c r="D262" s="192"/>
      <c r="E262" s="192"/>
      <c r="F262" s="192"/>
      <c r="G262" s="192"/>
      <c r="H262" s="192"/>
      <c r="I262" s="31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X262" s="192"/>
      <c r="Y262" s="192"/>
      <c r="Z262" s="192"/>
      <c r="AA262" s="192"/>
      <c r="AB262" s="192"/>
      <c r="AC262" s="192"/>
      <c r="AE262" s="192"/>
      <c r="AF262" s="192"/>
      <c r="AG262" s="192"/>
      <c r="AH262" s="192"/>
      <c r="AI262" s="192"/>
      <c r="AJ262" s="192"/>
      <c r="AL262" s="192"/>
      <c r="AM262" s="192"/>
      <c r="AN262" s="31"/>
      <c r="AO262" s="192"/>
      <c r="AP262" s="192"/>
      <c r="AQ262" s="192"/>
      <c r="AR262" s="192"/>
      <c r="AS262" s="192"/>
    </row>
    <row r="263" spans="1:45" hidden="1">
      <c r="A263" s="192"/>
      <c r="B263" s="192"/>
      <c r="C263" s="192"/>
      <c r="D263" s="192"/>
      <c r="E263" s="192"/>
      <c r="F263" s="192"/>
      <c r="G263" s="192"/>
      <c r="H263" s="192"/>
      <c r="I263" s="31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X263" s="192"/>
      <c r="Y263" s="192"/>
      <c r="Z263" s="192"/>
      <c r="AA263" s="192"/>
      <c r="AB263" s="192"/>
      <c r="AC263" s="192"/>
      <c r="AE263" s="192"/>
      <c r="AF263" s="192"/>
      <c r="AG263" s="192"/>
      <c r="AH263" s="192"/>
      <c r="AI263" s="192"/>
      <c r="AJ263" s="192"/>
      <c r="AL263" s="192"/>
      <c r="AM263" s="192"/>
      <c r="AN263" s="31"/>
      <c r="AO263" s="192"/>
      <c r="AP263" s="192"/>
      <c r="AQ263" s="192"/>
      <c r="AR263" s="192"/>
      <c r="AS263" s="192"/>
    </row>
    <row r="264" spans="1:45" hidden="1">
      <c r="A264" s="192"/>
      <c r="B264" s="192"/>
      <c r="C264" s="192"/>
      <c r="D264" s="192"/>
      <c r="E264" s="192"/>
      <c r="F264" s="192"/>
      <c r="G264" s="192"/>
      <c r="H264" s="192"/>
      <c r="I264" s="31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X264" s="192"/>
      <c r="Y264" s="192"/>
      <c r="Z264" s="192"/>
      <c r="AA264" s="192"/>
      <c r="AB264" s="192"/>
      <c r="AC264" s="192"/>
      <c r="AE264" s="192"/>
      <c r="AF264" s="192"/>
      <c r="AG264" s="192"/>
      <c r="AH264" s="192"/>
      <c r="AI264" s="192"/>
      <c r="AJ264" s="192"/>
      <c r="AL264" s="192"/>
      <c r="AM264" s="192"/>
      <c r="AN264" s="31"/>
      <c r="AO264" s="192"/>
      <c r="AP264" s="192"/>
      <c r="AQ264" s="192"/>
      <c r="AR264" s="192"/>
      <c r="AS264" s="192"/>
    </row>
    <row r="265" spans="1:45" hidden="1">
      <c r="A265" s="192"/>
      <c r="B265" s="192"/>
      <c r="C265" s="192"/>
      <c r="D265" s="192"/>
      <c r="E265" s="192"/>
      <c r="F265" s="192"/>
      <c r="G265" s="192"/>
      <c r="H265" s="192"/>
      <c r="I265" s="31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X265" s="192"/>
      <c r="Y265" s="192"/>
      <c r="Z265" s="192"/>
      <c r="AA265" s="192"/>
      <c r="AB265" s="192"/>
      <c r="AC265" s="192"/>
      <c r="AE265" s="192"/>
      <c r="AF265" s="192"/>
      <c r="AG265" s="192"/>
      <c r="AH265" s="192"/>
      <c r="AI265" s="192"/>
      <c r="AJ265" s="192"/>
      <c r="AL265" s="192"/>
      <c r="AM265" s="192"/>
      <c r="AN265" s="31"/>
      <c r="AO265" s="192"/>
      <c r="AP265" s="192"/>
      <c r="AQ265" s="192"/>
      <c r="AR265" s="192"/>
      <c r="AS265" s="192"/>
    </row>
    <row r="266" spans="1:45" hidden="1">
      <c r="A266" s="192"/>
      <c r="B266" s="192"/>
      <c r="C266" s="192"/>
      <c r="D266" s="192"/>
      <c r="E266" s="192"/>
      <c r="F266" s="192"/>
      <c r="G266" s="192"/>
      <c r="H266" s="192"/>
      <c r="I266" s="31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X266" s="192"/>
      <c r="Y266" s="192"/>
      <c r="Z266" s="192"/>
      <c r="AA266" s="192"/>
      <c r="AB266" s="192"/>
      <c r="AC266" s="192"/>
      <c r="AE266" s="192"/>
      <c r="AF266" s="192"/>
      <c r="AG266" s="192"/>
      <c r="AH266" s="192"/>
      <c r="AI266" s="192"/>
      <c r="AJ266" s="192"/>
      <c r="AL266" s="192"/>
      <c r="AM266" s="192"/>
      <c r="AN266" s="31"/>
      <c r="AO266" s="192"/>
      <c r="AP266" s="192"/>
      <c r="AQ266" s="192"/>
      <c r="AR266" s="192"/>
      <c r="AS266" s="192"/>
    </row>
    <row r="267" spans="1:45" hidden="1">
      <c r="A267" s="192"/>
      <c r="B267" s="192"/>
      <c r="C267" s="192"/>
      <c r="D267" s="192"/>
      <c r="E267" s="192"/>
      <c r="F267" s="192"/>
      <c r="G267" s="192"/>
      <c r="H267" s="192"/>
      <c r="I267" s="31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X267" s="192"/>
      <c r="Y267" s="192"/>
      <c r="Z267" s="192"/>
      <c r="AA267" s="192"/>
      <c r="AB267" s="192"/>
      <c r="AC267" s="192"/>
      <c r="AE267" s="192"/>
      <c r="AF267" s="192"/>
      <c r="AG267" s="192"/>
      <c r="AH267" s="192"/>
      <c r="AI267" s="192"/>
      <c r="AJ267" s="192"/>
      <c r="AL267" s="192"/>
      <c r="AM267" s="192"/>
      <c r="AN267" s="31"/>
      <c r="AO267" s="192"/>
      <c r="AP267" s="192"/>
      <c r="AQ267" s="192"/>
      <c r="AR267" s="192"/>
      <c r="AS267" s="192"/>
    </row>
    <row r="268" spans="1:45" hidden="1">
      <c r="A268" s="192"/>
      <c r="B268" s="192"/>
      <c r="C268" s="192"/>
      <c r="D268" s="192"/>
      <c r="E268" s="192"/>
      <c r="F268" s="192"/>
      <c r="G268" s="192"/>
      <c r="H268" s="192"/>
      <c r="I268" s="31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X268" s="192"/>
      <c r="Y268" s="192"/>
      <c r="Z268" s="192"/>
      <c r="AA268" s="192"/>
      <c r="AB268" s="192"/>
      <c r="AC268" s="192"/>
      <c r="AE268" s="192"/>
      <c r="AF268" s="192"/>
      <c r="AG268" s="192"/>
      <c r="AH268" s="192"/>
      <c r="AI268" s="192"/>
      <c r="AJ268" s="192"/>
      <c r="AL268" s="192"/>
      <c r="AM268" s="192"/>
      <c r="AN268" s="31"/>
      <c r="AO268" s="192"/>
      <c r="AP268" s="192"/>
      <c r="AQ268" s="192"/>
      <c r="AR268" s="192"/>
      <c r="AS268" s="192"/>
    </row>
    <row r="269" spans="1:45" hidden="1">
      <c r="A269" s="192"/>
      <c r="B269" s="192"/>
      <c r="C269" s="192"/>
      <c r="D269" s="192"/>
      <c r="E269" s="192"/>
      <c r="F269" s="192"/>
      <c r="G269" s="192"/>
      <c r="H269" s="192"/>
      <c r="I269" s="31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X269" s="192"/>
      <c r="Y269" s="192"/>
      <c r="Z269" s="192"/>
      <c r="AA269" s="192"/>
      <c r="AB269" s="192"/>
      <c r="AC269" s="192"/>
      <c r="AE269" s="192"/>
      <c r="AF269" s="192"/>
      <c r="AG269" s="192"/>
      <c r="AH269" s="192"/>
      <c r="AI269" s="192"/>
      <c r="AJ269" s="192"/>
      <c r="AL269" s="192"/>
      <c r="AM269" s="192"/>
      <c r="AN269" s="31"/>
      <c r="AO269" s="192"/>
      <c r="AP269" s="192"/>
      <c r="AQ269" s="192"/>
      <c r="AR269" s="192"/>
      <c r="AS269" s="192"/>
    </row>
    <row r="270" spans="1:45" hidden="1">
      <c r="A270" s="192"/>
      <c r="B270" s="192"/>
      <c r="C270" s="192"/>
      <c r="D270" s="192"/>
      <c r="E270" s="192"/>
      <c r="F270" s="192"/>
      <c r="G270" s="192"/>
      <c r="H270" s="192"/>
      <c r="I270" s="31"/>
      <c r="J270" s="192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X270" s="192"/>
      <c r="Y270" s="192"/>
      <c r="Z270" s="192"/>
      <c r="AA270" s="192"/>
      <c r="AB270" s="192"/>
      <c r="AC270" s="192"/>
      <c r="AE270" s="192"/>
      <c r="AF270" s="192"/>
      <c r="AG270" s="192"/>
      <c r="AH270" s="192"/>
      <c r="AI270" s="192"/>
      <c r="AJ270" s="192"/>
      <c r="AL270" s="192"/>
      <c r="AM270" s="192"/>
      <c r="AN270" s="31"/>
      <c r="AO270" s="192"/>
      <c r="AP270" s="192"/>
      <c r="AQ270" s="192"/>
      <c r="AR270" s="192"/>
      <c r="AS270" s="192"/>
    </row>
    <row r="271" spans="1:45" hidden="1">
      <c r="A271" s="192"/>
      <c r="B271" s="192"/>
      <c r="C271" s="192"/>
      <c r="D271" s="192"/>
      <c r="E271" s="192"/>
      <c r="F271" s="192"/>
      <c r="G271" s="192"/>
      <c r="H271" s="192"/>
      <c r="I271" s="31"/>
      <c r="J271" s="192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X271" s="192"/>
      <c r="Y271" s="192"/>
      <c r="Z271" s="192"/>
      <c r="AA271" s="192"/>
      <c r="AB271" s="192"/>
      <c r="AC271" s="192"/>
      <c r="AE271" s="192"/>
      <c r="AF271" s="192"/>
      <c r="AG271" s="192"/>
      <c r="AH271" s="192"/>
      <c r="AI271" s="192"/>
      <c r="AJ271" s="192"/>
      <c r="AL271" s="192"/>
      <c r="AM271" s="192"/>
      <c r="AN271" s="31"/>
      <c r="AO271" s="192"/>
      <c r="AP271" s="192"/>
      <c r="AQ271" s="192"/>
      <c r="AR271" s="192"/>
      <c r="AS271" s="192"/>
    </row>
    <row r="272" spans="1:45" hidden="1">
      <c r="A272" s="192"/>
      <c r="B272" s="192"/>
      <c r="C272" s="192"/>
      <c r="D272" s="192"/>
      <c r="E272" s="192"/>
      <c r="F272" s="192"/>
      <c r="G272" s="192"/>
      <c r="H272" s="192"/>
      <c r="I272" s="31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X272" s="192"/>
      <c r="Y272" s="192"/>
      <c r="Z272" s="192"/>
      <c r="AA272" s="192"/>
      <c r="AB272" s="192"/>
      <c r="AC272" s="192"/>
      <c r="AE272" s="192"/>
      <c r="AF272" s="192"/>
      <c r="AG272" s="192"/>
      <c r="AH272" s="192"/>
      <c r="AI272" s="192"/>
      <c r="AJ272" s="192"/>
      <c r="AL272" s="192"/>
      <c r="AM272" s="192"/>
      <c r="AN272" s="31"/>
      <c r="AO272" s="192"/>
      <c r="AP272" s="192"/>
      <c r="AQ272" s="192"/>
      <c r="AR272" s="192"/>
      <c r="AS272" s="192"/>
    </row>
    <row r="273" spans="1:45" hidden="1">
      <c r="A273" s="192"/>
      <c r="B273" s="192"/>
      <c r="C273" s="192"/>
      <c r="D273" s="192"/>
      <c r="E273" s="192"/>
      <c r="F273" s="192"/>
      <c r="G273" s="192"/>
      <c r="H273" s="192"/>
      <c r="I273" s="31"/>
      <c r="J273" s="192"/>
      <c r="K273" s="192"/>
      <c r="L273" s="192"/>
      <c r="M273" s="192"/>
      <c r="N273" s="192"/>
      <c r="O273" s="192"/>
      <c r="P273" s="192"/>
      <c r="Q273" s="192"/>
      <c r="R273" s="192"/>
      <c r="S273" s="192"/>
      <c r="T273" s="192"/>
      <c r="U273" s="192"/>
      <c r="V273" s="192"/>
      <c r="X273" s="192"/>
      <c r="Y273" s="192"/>
      <c r="Z273" s="192"/>
      <c r="AA273" s="192"/>
      <c r="AB273" s="192"/>
      <c r="AC273" s="192"/>
      <c r="AE273" s="192"/>
      <c r="AF273" s="192"/>
      <c r="AG273" s="192"/>
      <c r="AH273" s="192"/>
      <c r="AI273" s="192"/>
      <c r="AJ273" s="192"/>
      <c r="AL273" s="192"/>
      <c r="AM273" s="192"/>
      <c r="AN273" s="31"/>
      <c r="AO273" s="192"/>
      <c r="AP273" s="192"/>
      <c r="AQ273" s="192"/>
      <c r="AR273" s="192"/>
      <c r="AS273" s="192"/>
    </row>
    <row r="274" spans="1:45" hidden="1">
      <c r="A274" s="192"/>
      <c r="B274" s="192"/>
      <c r="C274" s="192"/>
      <c r="D274" s="192"/>
      <c r="E274" s="192"/>
      <c r="F274" s="192"/>
      <c r="G274" s="192"/>
      <c r="H274" s="192"/>
      <c r="I274" s="31"/>
      <c r="J274" s="192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X274" s="192"/>
      <c r="Y274" s="192"/>
      <c r="Z274" s="192"/>
      <c r="AA274" s="192"/>
      <c r="AB274" s="192"/>
      <c r="AC274" s="192"/>
      <c r="AE274" s="192"/>
      <c r="AF274" s="192"/>
      <c r="AG274" s="192"/>
      <c r="AH274" s="192"/>
      <c r="AI274" s="192"/>
      <c r="AJ274" s="192"/>
      <c r="AL274" s="192"/>
      <c r="AM274" s="192"/>
      <c r="AN274" s="31"/>
      <c r="AO274" s="192"/>
      <c r="AP274" s="192"/>
      <c r="AQ274" s="192"/>
      <c r="AR274" s="192"/>
      <c r="AS274" s="192"/>
    </row>
    <row r="275" spans="1:45" hidden="1">
      <c r="A275" s="192"/>
      <c r="B275" s="192"/>
      <c r="C275" s="192"/>
      <c r="D275" s="192"/>
      <c r="E275" s="192"/>
      <c r="F275" s="192"/>
      <c r="G275" s="192"/>
      <c r="H275" s="192"/>
      <c r="I275" s="31"/>
      <c r="J275" s="192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X275" s="192"/>
      <c r="Y275" s="192"/>
      <c r="Z275" s="192"/>
      <c r="AA275" s="192"/>
      <c r="AB275" s="192"/>
      <c r="AC275" s="192"/>
      <c r="AE275" s="192"/>
      <c r="AF275" s="192"/>
      <c r="AG275" s="192"/>
      <c r="AH275" s="192"/>
      <c r="AI275" s="192"/>
      <c r="AJ275" s="192"/>
      <c r="AL275" s="192"/>
      <c r="AM275" s="192"/>
      <c r="AN275" s="31"/>
      <c r="AO275" s="192"/>
      <c r="AP275" s="192"/>
      <c r="AQ275" s="192"/>
      <c r="AR275" s="192"/>
      <c r="AS275" s="192"/>
    </row>
    <row r="276" spans="1:45" hidden="1">
      <c r="A276" s="192"/>
      <c r="B276" s="192"/>
      <c r="C276" s="192"/>
      <c r="D276" s="192"/>
      <c r="E276" s="192"/>
      <c r="F276" s="192"/>
      <c r="G276" s="192"/>
      <c r="H276" s="192"/>
      <c r="I276" s="31"/>
      <c r="J276" s="192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X276" s="192"/>
      <c r="Y276" s="192"/>
      <c r="Z276" s="192"/>
      <c r="AA276" s="192"/>
      <c r="AB276" s="192"/>
      <c r="AC276" s="192"/>
      <c r="AE276" s="192"/>
      <c r="AF276" s="192"/>
      <c r="AG276" s="192"/>
      <c r="AH276" s="192"/>
      <c r="AI276" s="192"/>
      <c r="AJ276" s="192"/>
      <c r="AL276" s="192"/>
      <c r="AM276" s="192"/>
      <c r="AN276" s="31"/>
      <c r="AO276" s="192"/>
      <c r="AP276" s="192"/>
      <c r="AQ276" s="192"/>
      <c r="AR276" s="192"/>
      <c r="AS276" s="192"/>
    </row>
    <row r="277" spans="1:45" hidden="1">
      <c r="A277" s="192"/>
      <c r="B277" s="192"/>
      <c r="C277" s="192"/>
      <c r="D277" s="192"/>
      <c r="E277" s="192"/>
      <c r="F277" s="192"/>
      <c r="G277" s="192"/>
      <c r="H277" s="192"/>
      <c r="I277" s="31"/>
      <c r="J277" s="192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X277" s="192"/>
      <c r="Y277" s="192"/>
      <c r="Z277" s="192"/>
      <c r="AA277" s="192"/>
      <c r="AB277" s="192"/>
      <c r="AC277" s="192"/>
      <c r="AE277" s="192"/>
      <c r="AF277" s="192"/>
      <c r="AG277" s="192"/>
      <c r="AH277" s="192"/>
      <c r="AI277" s="192"/>
      <c r="AJ277" s="192"/>
      <c r="AL277" s="192"/>
      <c r="AM277" s="192"/>
      <c r="AN277" s="31"/>
      <c r="AO277" s="192"/>
      <c r="AP277" s="192"/>
      <c r="AQ277" s="192"/>
      <c r="AR277" s="192"/>
      <c r="AS277" s="192"/>
    </row>
    <row r="278" spans="1:45" hidden="1">
      <c r="A278" s="192"/>
      <c r="B278" s="192"/>
      <c r="C278" s="192"/>
      <c r="D278" s="192"/>
      <c r="E278" s="192"/>
      <c r="F278" s="192"/>
      <c r="G278" s="192"/>
      <c r="H278" s="192"/>
      <c r="I278" s="31"/>
      <c r="J278" s="192"/>
      <c r="K278" s="192"/>
      <c r="L278" s="192"/>
      <c r="M278" s="192"/>
      <c r="N278" s="192"/>
      <c r="O278" s="192"/>
      <c r="P278" s="192"/>
      <c r="Q278" s="192"/>
      <c r="R278" s="192"/>
      <c r="S278" s="192"/>
      <c r="T278" s="192"/>
      <c r="U278" s="192"/>
      <c r="V278" s="192"/>
      <c r="X278" s="192"/>
      <c r="Y278" s="192"/>
      <c r="Z278" s="192"/>
      <c r="AA278" s="192"/>
      <c r="AB278" s="192"/>
      <c r="AC278" s="192"/>
      <c r="AE278" s="192"/>
      <c r="AF278" s="192"/>
      <c r="AG278" s="192"/>
      <c r="AH278" s="192"/>
      <c r="AI278" s="192"/>
      <c r="AJ278" s="192"/>
      <c r="AL278" s="192"/>
      <c r="AM278" s="192"/>
      <c r="AN278" s="31"/>
      <c r="AO278" s="192"/>
      <c r="AP278" s="192"/>
      <c r="AQ278" s="192"/>
      <c r="AR278" s="192"/>
      <c r="AS278" s="192"/>
    </row>
    <row r="279" spans="1:45" hidden="1">
      <c r="A279" s="192"/>
      <c r="B279" s="192"/>
      <c r="C279" s="192"/>
      <c r="D279" s="192"/>
      <c r="E279" s="192"/>
      <c r="F279" s="192"/>
      <c r="G279" s="192"/>
      <c r="H279" s="192"/>
      <c r="I279" s="31"/>
      <c r="J279" s="192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X279" s="192"/>
      <c r="Y279" s="192"/>
      <c r="Z279" s="192"/>
      <c r="AA279" s="192"/>
      <c r="AB279" s="192"/>
      <c r="AC279" s="192"/>
      <c r="AE279" s="192"/>
      <c r="AF279" s="192"/>
      <c r="AG279" s="192"/>
      <c r="AH279" s="192"/>
      <c r="AI279" s="192"/>
      <c r="AJ279" s="192"/>
      <c r="AL279" s="192"/>
      <c r="AM279" s="192"/>
      <c r="AN279" s="31"/>
      <c r="AO279" s="192"/>
      <c r="AP279" s="192"/>
      <c r="AQ279" s="192"/>
      <c r="AR279" s="192"/>
      <c r="AS279" s="192"/>
    </row>
    <row r="280" spans="1:45" hidden="1">
      <c r="A280" s="192"/>
      <c r="B280" s="192"/>
      <c r="C280" s="192"/>
      <c r="D280" s="192"/>
      <c r="E280" s="192"/>
      <c r="F280" s="192"/>
      <c r="G280" s="192"/>
      <c r="H280" s="192"/>
      <c r="I280" s="31"/>
      <c r="J280" s="192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X280" s="192"/>
      <c r="Y280" s="192"/>
      <c r="Z280" s="192"/>
      <c r="AA280" s="192"/>
      <c r="AB280" s="192"/>
      <c r="AC280" s="192"/>
      <c r="AE280" s="192"/>
      <c r="AF280" s="192"/>
      <c r="AG280" s="192"/>
      <c r="AH280" s="192"/>
      <c r="AI280" s="192"/>
      <c r="AJ280" s="192"/>
      <c r="AL280" s="192"/>
      <c r="AM280" s="192"/>
      <c r="AN280" s="31"/>
      <c r="AO280" s="192"/>
      <c r="AP280" s="192"/>
      <c r="AQ280" s="192"/>
      <c r="AR280" s="192"/>
      <c r="AS280" s="192"/>
    </row>
    <row r="281" spans="1:45" hidden="1">
      <c r="A281" s="192"/>
      <c r="B281" s="192"/>
      <c r="C281" s="192"/>
      <c r="D281" s="192"/>
      <c r="E281" s="192"/>
      <c r="F281" s="192"/>
      <c r="G281" s="192"/>
      <c r="H281" s="192"/>
      <c r="I281" s="31"/>
      <c r="J281" s="192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X281" s="192"/>
      <c r="Y281" s="192"/>
      <c r="Z281" s="192"/>
      <c r="AA281" s="192"/>
      <c r="AB281" s="192"/>
      <c r="AC281" s="192"/>
      <c r="AE281" s="192"/>
      <c r="AF281" s="192"/>
      <c r="AG281" s="192"/>
      <c r="AH281" s="192"/>
      <c r="AI281" s="192"/>
      <c r="AJ281" s="192"/>
      <c r="AL281" s="192"/>
      <c r="AM281" s="192"/>
      <c r="AN281" s="31"/>
      <c r="AO281" s="192"/>
      <c r="AP281" s="192"/>
      <c r="AQ281" s="192"/>
      <c r="AR281" s="192"/>
      <c r="AS281" s="192"/>
    </row>
    <row r="282" spans="1:45" hidden="1">
      <c r="A282" s="192"/>
      <c r="B282" s="192"/>
      <c r="C282" s="192"/>
      <c r="D282" s="192"/>
      <c r="E282" s="192"/>
      <c r="F282" s="192"/>
      <c r="G282" s="192"/>
      <c r="H282" s="192"/>
      <c r="I282" s="31"/>
      <c r="J282" s="192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X282" s="192"/>
      <c r="Y282" s="192"/>
      <c r="Z282" s="192"/>
      <c r="AA282" s="192"/>
      <c r="AB282" s="192"/>
      <c r="AC282" s="192"/>
      <c r="AE282" s="192"/>
      <c r="AF282" s="192"/>
      <c r="AG282" s="192"/>
      <c r="AH282" s="192"/>
      <c r="AI282" s="192"/>
      <c r="AJ282" s="192"/>
      <c r="AL282" s="192"/>
      <c r="AM282" s="192"/>
      <c r="AN282" s="31"/>
      <c r="AO282" s="192"/>
      <c r="AP282" s="192"/>
      <c r="AQ282" s="192"/>
      <c r="AR282" s="192"/>
      <c r="AS282" s="192"/>
    </row>
    <row r="283" spans="1:45" hidden="1">
      <c r="A283" s="192"/>
      <c r="B283" s="192"/>
      <c r="C283" s="192"/>
      <c r="D283" s="192"/>
      <c r="E283" s="192"/>
      <c r="F283" s="192"/>
      <c r="G283" s="192"/>
      <c r="H283" s="192"/>
      <c r="I283" s="31"/>
      <c r="J283" s="192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X283" s="192"/>
      <c r="Y283" s="192"/>
      <c r="Z283" s="192"/>
      <c r="AA283" s="192"/>
      <c r="AB283" s="192"/>
      <c r="AC283" s="192"/>
      <c r="AE283" s="192"/>
      <c r="AF283" s="192"/>
      <c r="AG283" s="192"/>
      <c r="AH283" s="192"/>
      <c r="AI283" s="192"/>
      <c r="AJ283" s="192"/>
      <c r="AL283" s="192"/>
      <c r="AM283" s="192"/>
      <c r="AN283" s="31"/>
      <c r="AO283" s="192"/>
      <c r="AP283" s="192"/>
      <c r="AQ283" s="192"/>
      <c r="AR283" s="192"/>
      <c r="AS283" s="192"/>
    </row>
    <row r="284" spans="1:45" hidden="1">
      <c r="A284" s="192"/>
      <c r="B284" s="192"/>
      <c r="C284" s="192"/>
      <c r="D284" s="192"/>
      <c r="E284" s="192"/>
      <c r="F284" s="192"/>
      <c r="G284" s="192"/>
      <c r="H284" s="192"/>
      <c r="I284" s="31"/>
      <c r="J284" s="192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X284" s="192"/>
      <c r="Y284" s="192"/>
      <c r="Z284" s="192"/>
      <c r="AA284" s="192"/>
      <c r="AB284" s="192"/>
      <c r="AC284" s="192"/>
      <c r="AE284" s="192"/>
      <c r="AF284" s="192"/>
      <c r="AG284" s="192"/>
      <c r="AH284" s="192"/>
      <c r="AI284" s="192"/>
      <c r="AJ284" s="192"/>
      <c r="AL284" s="192"/>
      <c r="AM284" s="192"/>
      <c r="AN284" s="31"/>
      <c r="AO284" s="192"/>
      <c r="AP284" s="192"/>
      <c r="AQ284" s="192"/>
      <c r="AR284" s="192"/>
      <c r="AS284" s="192"/>
    </row>
    <row r="285" spans="1:45" hidden="1">
      <c r="A285" s="192"/>
      <c r="B285" s="192"/>
      <c r="C285" s="192"/>
      <c r="D285" s="192"/>
      <c r="E285" s="192"/>
      <c r="F285" s="192"/>
      <c r="G285" s="192"/>
      <c r="H285" s="192"/>
      <c r="I285" s="31"/>
      <c r="J285" s="192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X285" s="192"/>
      <c r="Y285" s="192"/>
      <c r="Z285" s="192"/>
      <c r="AA285" s="192"/>
      <c r="AB285" s="192"/>
      <c r="AC285" s="192"/>
      <c r="AE285" s="192"/>
      <c r="AF285" s="192"/>
      <c r="AG285" s="192"/>
      <c r="AH285" s="192"/>
      <c r="AI285" s="192"/>
      <c r="AJ285" s="192"/>
      <c r="AL285" s="192"/>
      <c r="AM285" s="192"/>
      <c r="AN285" s="31"/>
      <c r="AO285" s="192"/>
      <c r="AP285" s="192"/>
      <c r="AQ285" s="192"/>
      <c r="AR285" s="192"/>
      <c r="AS285" s="192"/>
    </row>
    <row r="286" spans="1:45" hidden="1">
      <c r="A286" s="192"/>
      <c r="B286" s="192"/>
      <c r="C286" s="192"/>
      <c r="D286" s="192"/>
      <c r="E286" s="192"/>
      <c r="F286" s="192"/>
      <c r="G286" s="192"/>
      <c r="H286" s="192"/>
      <c r="I286" s="31"/>
      <c r="J286" s="192"/>
      <c r="K286" s="192"/>
      <c r="L286" s="192"/>
      <c r="M286" s="192"/>
      <c r="N286" s="192"/>
      <c r="O286" s="192"/>
      <c r="P286" s="192"/>
      <c r="Q286" s="192"/>
      <c r="R286" s="192"/>
      <c r="S286" s="192"/>
      <c r="T286" s="192"/>
      <c r="U286" s="192"/>
      <c r="V286" s="192"/>
      <c r="X286" s="192"/>
      <c r="Y286" s="192"/>
      <c r="Z286" s="192"/>
      <c r="AA286" s="192"/>
      <c r="AB286" s="192"/>
      <c r="AC286" s="192"/>
      <c r="AE286" s="192"/>
      <c r="AF286" s="192"/>
      <c r="AG286" s="192"/>
      <c r="AH286" s="192"/>
      <c r="AI286" s="192"/>
      <c r="AJ286" s="192"/>
      <c r="AL286" s="192"/>
      <c r="AM286" s="192"/>
      <c r="AN286" s="31"/>
      <c r="AO286" s="192"/>
      <c r="AP286" s="192"/>
      <c r="AQ286" s="192"/>
      <c r="AR286" s="192"/>
      <c r="AS286" s="192"/>
    </row>
    <row r="287" spans="1:45" hidden="1">
      <c r="A287" s="192"/>
      <c r="B287" s="192"/>
      <c r="C287" s="192"/>
      <c r="D287" s="192"/>
      <c r="E287" s="192"/>
      <c r="F287" s="192"/>
      <c r="G287" s="192"/>
      <c r="H287" s="192"/>
      <c r="I287" s="31"/>
      <c r="J287" s="192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X287" s="192"/>
      <c r="Y287" s="192"/>
      <c r="Z287" s="192"/>
      <c r="AA287" s="192"/>
      <c r="AB287" s="192"/>
      <c r="AC287" s="192"/>
      <c r="AE287" s="192"/>
      <c r="AF287" s="192"/>
      <c r="AG287" s="192"/>
      <c r="AH287" s="192"/>
      <c r="AI287" s="192"/>
      <c r="AJ287" s="192"/>
      <c r="AL287" s="192"/>
      <c r="AM287" s="192"/>
      <c r="AN287" s="31"/>
      <c r="AO287" s="192"/>
      <c r="AP287" s="192"/>
      <c r="AQ287" s="192"/>
      <c r="AR287" s="192"/>
      <c r="AS287" s="192"/>
    </row>
    <row r="288" spans="1:45" hidden="1">
      <c r="A288" s="192"/>
      <c r="B288" s="192"/>
      <c r="C288" s="192"/>
      <c r="D288" s="192"/>
      <c r="E288" s="192"/>
      <c r="F288" s="192"/>
      <c r="G288" s="192"/>
      <c r="H288" s="192"/>
      <c r="I288" s="31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X288" s="192"/>
      <c r="Y288" s="192"/>
      <c r="Z288" s="192"/>
      <c r="AA288" s="192"/>
      <c r="AB288" s="192"/>
      <c r="AC288" s="192"/>
      <c r="AE288" s="192"/>
      <c r="AF288" s="192"/>
      <c r="AG288" s="192"/>
      <c r="AH288" s="192"/>
      <c r="AI288" s="192"/>
      <c r="AJ288" s="192"/>
      <c r="AL288" s="192"/>
      <c r="AM288" s="192"/>
      <c r="AN288" s="31"/>
      <c r="AO288" s="192"/>
      <c r="AP288" s="192"/>
      <c r="AQ288" s="192"/>
      <c r="AR288" s="192"/>
      <c r="AS288" s="192"/>
    </row>
    <row r="289" spans="1:45" hidden="1">
      <c r="A289" s="192"/>
      <c r="B289" s="192"/>
      <c r="C289" s="192"/>
      <c r="D289" s="192"/>
      <c r="E289" s="192"/>
      <c r="F289" s="192"/>
      <c r="G289" s="192"/>
      <c r="H289" s="192"/>
      <c r="I289" s="31"/>
      <c r="J289" s="192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X289" s="192"/>
      <c r="Y289" s="192"/>
      <c r="Z289" s="192"/>
      <c r="AA289" s="192"/>
      <c r="AB289" s="192"/>
      <c r="AC289" s="192"/>
      <c r="AE289" s="192"/>
      <c r="AF289" s="192"/>
      <c r="AG289" s="192"/>
      <c r="AH289" s="192"/>
      <c r="AI289" s="192"/>
      <c r="AJ289" s="192"/>
      <c r="AL289" s="192"/>
      <c r="AM289" s="192"/>
      <c r="AN289" s="31"/>
      <c r="AO289" s="192"/>
      <c r="AP289" s="192"/>
      <c r="AQ289" s="192"/>
      <c r="AR289" s="192"/>
      <c r="AS289" s="192"/>
    </row>
    <row r="290" spans="1:45" hidden="1">
      <c r="A290" s="192"/>
      <c r="B290" s="192"/>
      <c r="C290" s="192"/>
      <c r="D290" s="192"/>
      <c r="E290" s="192"/>
      <c r="F290" s="192"/>
      <c r="G290" s="192"/>
      <c r="H290" s="192"/>
      <c r="I290" s="31"/>
      <c r="J290" s="192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X290" s="192"/>
      <c r="Y290" s="192"/>
      <c r="Z290" s="192"/>
      <c r="AA290" s="192"/>
      <c r="AB290" s="192"/>
      <c r="AC290" s="192"/>
      <c r="AE290" s="192"/>
      <c r="AF290" s="192"/>
      <c r="AG290" s="192"/>
      <c r="AH290" s="192"/>
      <c r="AI290" s="192"/>
      <c r="AJ290" s="192"/>
      <c r="AL290" s="192"/>
      <c r="AM290" s="192"/>
      <c r="AN290" s="31"/>
      <c r="AO290" s="192"/>
      <c r="AP290" s="192"/>
      <c r="AQ290" s="192"/>
      <c r="AR290" s="192"/>
      <c r="AS290" s="192"/>
    </row>
    <row r="291" spans="1:45" hidden="1">
      <c r="A291" s="192"/>
      <c r="B291" s="192"/>
      <c r="C291" s="192"/>
      <c r="D291" s="192"/>
      <c r="E291" s="192"/>
      <c r="F291" s="192"/>
      <c r="G291" s="192"/>
      <c r="H291" s="192"/>
      <c r="I291" s="31"/>
      <c r="J291" s="192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X291" s="192"/>
      <c r="Y291" s="192"/>
      <c r="Z291" s="192"/>
      <c r="AA291" s="192"/>
      <c r="AB291" s="192"/>
      <c r="AC291" s="192"/>
      <c r="AE291" s="192"/>
      <c r="AF291" s="192"/>
      <c r="AG291" s="192"/>
      <c r="AH291" s="192"/>
      <c r="AI291" s="192"/>
      <c r="AJ291" s="192"/>
      <c r="AL291" s="192"/>
      <c r="AM291" s="192"/>
      <c r="AN291" s="31"/>
      <c r="AO291" s="192"/>
      <c r="AP291" s="192"/>
      <c r="AQ291" s="192"/>
      <c r="AR291" s="192"/>
      <c r="AS291" s="192"/>
    </row>
    <row r="292" spans="1:45" hidden="1">
      <c r="A292" s="192"/>
      <c r="B292" s="192"/>
      <c r="C292" s="192"/>
      <c r="D292" s="192"/>
      <c r="E292" s="192"/>
      <c r="F292" s="192"/>
      <c r="G292" s="192"/>
      <c r="H292" s="192"/>
      <c r="I292" s="31"/>
      <c r="J292" s="192"/>
      <c r="K292" s="192"/>
      <c r="L292" s="192"/>
      <c r="M292" s="192"/>
      <c r="N292" s="192"/>
      <c r="O292" s="192"/>
      <c r="P292" s="192"/>
      <c r="Q292" s="192"/>
      <c r="R292" s="192"/>
      <c r="S292" s="192"/>
      <c r="T292" s="192"/>
      <c r="U292" s="192"/>
      <c r="V292" s="192"/>
      <c r="X292" s="192"/>
      <c r="Y292" s="192"/>
      <c r="Z292" s="192"/>
      <c r="AA292" s="192"/>
      <c r="AB292" s="192"/>
      <c r="AC292" s="192"/>
      <c r="AE292" s="192"/>
      <c r="AF292" s="192"/>
      <c r="AG292" s="192"/>
      <c r="AH292" s="192"/>
      <c r="AI292" s="192"/>
      <c r="AJ292" s="192"/>
      <c r="AL292" s="192"/>
      <c r="AM292" s="192"/>
      <c r="AN292" s="31"/>
      <c r="AO292" s="192"/>
      <c r="AP292" s="192"/>
      <c r="AQ292" s="192"/>
      <c r="AR292" s="192"/>
      <c r="AS292" s="192"/>
    </row>
    <row r="293" spans="1:45" hidden="1">
      <c r="I293" s="34"/>
    </row>
    <row r="294" spans="1:45" hidden="1">
      <c r="I294" s="34"/>
    </row>
    <row r="295" spans="1:45" hidden="1">
      <c r="I295" s="34"/>
    </row>
    <row r="296" spans="1:45" hidden="1">
      <c r="I296" s="34"/>
    </row>
    <row r="297" spans="1:45" hidden="1">
      <c r="I297" s="34"/>
    </row>
    <row r="298" spans="1:45" hidden="1">
      <c r="I298" s="34"/>
    </row>
    <row r="299" spans="1:45" hidden="1">
      <c r="I299" s="34"/>
    </row>
    <row r="300" spans="1:45" hidden="1">
      <c r="I300" s="34"/>
    </row>
    <row r="301" spans="1:45" hidden="1">
      <c r="I301" s="34"/>
    </row>
    <row r="302" spans="1:45" hidden="1">
      <c r="I302" s="34"/>
    </row>
    <row r="303" spans="1:45" hidden="1">
      <c r="I303" s="34"/>
    </row>
    <row r="304" spans="1:45" hidden="1">
      <c r="I304" s="34"/>
    </row>
    <row r="305" spans="9:9" hidden="1">
      <c r="I305" s="34"/>
    </row>
    <row r="306" spans="9:9" hidden="1">
      <c r="I306" s="34"/>
    </row>
    <row r="307" spans="9:9" hidden="1">
      <c r="I307" s="34"/>
    </row>
    <row r="308" spans="9:9" hidden="1">
      <c r="I308" s="34"/>
    </row>
    <row r="309" spans="9:9" hidden="1">
      <c r="I309" s="34"/>
    </row>
    <row r="310" spans="9:9" hidden="1">
      <c r="I310" s="34"/>
    </row>
    <row r="311" spans="9:9" hidden="1">
      <c r="I311" s="34"/>
    </row>
    <row r="312" spans="9:9" hidden="1">
      <c r="I312" s="34"/>
    </row>
    <row r="313" spans="9:9" hidden="1">
      <c r="I313" s="34"/>
    </row>
    <row r="314" spans="9:9" hidden="1">
      <c r="I314" s="34"/>
    </row>
    <row r="315" spans="9:9" hidden="1">
      <c r="I315" s="34"/>
    </row>
    <row r="316" spans="9:9" hidden="1">
      <c r="I316" s="34"/>
    </row>
    <row r="317" spans="9:9" hidden="1">
      <c r="I317" s="34"/>
    </row>
    <row r="318" spans="9:9" hidden="1">
      <c r="I318" s="34"/>
    </row>
    <row r="319" spans="9:9" hidden="1">
      <c r="I319" s="34"/>
    </row>
    <row r="320" spans="9:9" hidden="1">
      <c r="I320" s="34"/>
    </row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spans="40:40" hidden="1"/>
    <row r="338" spans="40:40" hidden="1"/>
    <row r="339" spans="40:40" hidden="1"/>
    <row r="340" spans="40:40" hidden="1"/>
    <row r="341" spans="40:40" hidden="1"/>
    <row r="342" spans="40:40" hidden="1"/>
    <row r="343" spans="40:40" hidden="1"/>
    <row r="344" spans="40:40" hidden="1"/>
    <row r="345" spans="40:40" hidden="1"/>
    <row r="346" spans="40:40" hidden="1"/>
    <row r="347" spans="40:40" hidden="1"/>
    <row r="348" spans="40:40" hidden="1"/>
    <row r="349" spans="40:40" s="43" customFormat="1" hidden="1">
      <c r="AN349" s="38"/>
    </row>
    <row r="350" spans="40:40" s="43" customFormat="1" hidden="1">
      <c r="AN350" s="38"/>
    </row>
    <row r="351" spans="40:40" hidden="1"/>
    <row r="352" spans="40:40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</sheetData>
  <sheetProtection password="E221" sheet="1" objects="1" scenarios="1" formatCells="0" formatColumns="0" formatRows="0"/>
  <mergeCells count="198">
    <mergeCell ref="AK64:AQ64"/>
    <mergeCell ref="AK65:AQ65"/>
    <mergeCell ref="AF66:AJ66"/>
    <mergeCell ref="AF67:AJ67"/>
    <mergeCell ref="AK67:AQ67"/>
    <mergeCell ref="C68:E68"/>
    <mergeCell ref="F68:H68"/>
    <mergeCell ref="I68:L68"/>
    <mergeCell ref="M68:P68"/>
    <mergeCell ref="AA66:AE66"/>
    <mergeCell ref="AA67:AE67"/>
    <mergeCell ref="C69:E69"/>
    <mergeCell ref="F69:H69"/>
    <mergeCell ref="AA70:AE70"/>
    <mergeCell ref="AF70:AJ70"/>
    <mergeCell ref="C70:E70"/>
    <mergeCell ref="F70:H70"/>
    <mergeCell ref="I70:L70"/>
    <mergeCell ref="AF69:AJ69"/>
    <mergeCell ref="AA69:AE69"/>
    <mergeCell ref="Q69:T69"/>
    <mergeCell ref="AA68:AE68"/>
    <mergeCell ref="AF61:AJ61"/>
    <mergeCell ref="U69:Z69"/>
    <mergeCell ref="AK70:AQ70"/>
    <mergeCell ref="AF68:AJ68"/>
    <mergeCell ref="AK68:AQ68"/>
    <mergeCell ref="AF64:AJ64"/>
    <mergeCell ref="AF65:AJ65"/>
    <mergeCell ref="AK62:AQ62"/>
    <mergeCell ref="AK63:AQ63"/>
    <mergeCell ref="I65:L65"/>
    <mergeCell ref="Q60:T60"/>
    <mergeCell ref="U62:Z62"/>
    <mergeCell ref="U63:Z63"/>
    <mergeCell ref="U60:Z60"/>
    <mergeCell ref="AF62:AJ62"/>
    <mergeCell ref="AF63:AJ63"/>
    <mergeCell ref="Q61:T61"/>
    <mergeCell ref="U61:Z61"/>
    <mergeCell ref="AA62:AE62"/>
    <mergeCell ref="AA65:AE65"/>
    <mergeCell ref="Q65:T65"/>
    <mergeCell ref="U65:Z65"/>
    <mergeCell ref="AA64:AE64"/>
    <mergeCell ref="M63:P63"/>
    <mergeCell ref="Q62:T62"/>
    <mergeCell ref="M64:P64"/>
    <mergeCell ref="M65:P65"/>
    <mergeCell ref="AA63:AE63"/>
    <mergeCell ref="U68:Z68"/>
    <mergeCell ref="U67:Z67"/>
    <mergeCell ref="Q67:T67"/>
    <mergeCell ref="Q66:T66"/>
    <mergeCell ref="U66:Z66"/>
    <mergeCell ref="M58:P58"/>
    <mergeCell ref="I87:K87"/>
    <mergeCell ref="M61:P61"/>
    <mergeCell ref="U64:Z64"/>
    <mergeCell ref="I62:L62"/>
    <mergeCell ref="M70:P70"/>
    <mergeCell ref="Q70:T70"/>
    <mergeCell ref="U70:Z70"/>
    <mergeCell ref="F83:L83"/>
    <mergeCell ref="M69:P69"/>
    <mergeCell ref="M76:V76"/>
    <mergeCell ref="C61:E61"/>
    <mergeCell ref="F61:H61"/>
    <mergeCell ref="I61:L61"/>
    <mergeCell ref="F62:H62"/>
    <mergeCell ref="AA60:AE60"/>
    <mergeCell ref="AF60:AJ60"/>
    <mergeCell ref="M60:P60"/>
    <mergeCell ref="M62:P62"/>
    <mergeCell ref="AA61:AE61"/>
    <mergeCell ref="F63:H63"/>
    <mergeCell ref="F64:H64"/>
    <mergeCell ref="C66:E66"/>
    <mergeCell ref="F81:M81"/>
    <mergeCell ref="I69:L69"/>
    <mergeCell ref="C77:AA77"/>
    <mergeCell ref="Q64:T64"/>
    <mergeCell ref="I63:L63"/>
    <mergeCell ref="Q63:T63"/>
    <mergeCell ref="Q68:T68"/>
    <mergeCell ref="Q57:T57"/>
    <mergeCell ref="U57:Z57"/>
    <mergeCell ref="F59:H59"/>
    <mergeCell ref="I59:L59"/>
    <mergeCell ref="Q58:T58"/>
    <mergeCell ref="Q59:T59"/>
    <mergeCell ref="U59:Z59"/>
    <mergeCell ref="M57:P57"/>
    <mergeCell ref="F58:H58"/>
    <mergeCell ref="U58:Z58"/>
    <mergeCell ref="F60:H60"/>
    <mergeCell ref="C58:E58"/>
    <mergeCell ref="I58:L58"/>
    <mergeCell ref="C65:E65"/>
    <mergeCell ref="C62:E62"/>
    <mergeCell ref="C63:E63"/>
    <mergeCell ref="C64:E64"/>
    <mergeCell ref="C59:E59"/>
    <mergeCell ref="F65:H65"/>
    <mergeCell ref="I64:L64"/>
    <mergeCell ref="V75:Y75"/>
    <mergeCell ref="AA75:AP75"/>
    <mergeCell ref="D75:U75"/>
    <mergeCell ref="AF59:AJ59"/>
    <mergeCell ref="AK66:AQ66"/>
    <mergeCell ref="AK61:AQ61"/>
    <mergeCell ref="M66:P66"/>
    <mergeCell ref="F67:H67"/>
    <mergeCell ref="F66:H66"/>
    <mergeCell ref="M67:P67"/>
    <mergeCell ref="AK57:AQ57"/>
    <mergeCell ref="AK58:AQ58"/>
    <mergeCell ref="AF57:AJ57"/>
    <mergeCell ref="AK59:AQ59"/>
    <mergeCell ref="M59:P59"/>
    <mergeCell ref="C67:E67"/>
    <mergeCell ref="I66:L66"/>
    <mergeCell ref="I67:L67"/>
    <mergeCell ref="I60:L60"/>
    <mergeCell ref="C60:E60"/>
    <mergeCell ref="AF48:AI48"/>
    <mergeCell ref="AB48:AC48"/>
    <mergeCell ref="AF49:AI49"/>
    <mergeCell ref="AA58:AE58"/>
    <mergeCell ref="AA59:AE59"/>
    <mergeCell ref="AF58:AJ58"/>
    <mergeCell ref="AL46:AM46"/>
    <mergeCell ref="AO46:AR46"/>
    <mergeCell ref="AO49:AR49"/>
    <mergeCell ref="AL45:AM45"/>
    <mergeCell ref="AO53:AR53"/>
    <mergeCell ref="C57:E57"/>
    <mergeCell ref="F57:H57"/>
    <mergeCell ref="I57:L57"/>
    <mergeCell ref="AA57:AE57"/>
    <mergeCell ref="AB49:AC49"/>
    <mergeCell ref="AO41:AR41"/>
    <mergeCell ref="AN31:AR31"/>
    <mergeCell ref="AN29:AR29"/>
    <mergeCell ref="AO42:AR42"/>
    <mergeCell ref="AN32:AR32"/>
    <mergeCell ref="AN30:AR30"/>
    <mergeCell ref="AL41:AM41"/>
    <mergeCell ref="AB41:AF41"/>
    <mergeCell ref="Z26:AD26"/>
    <mergeCell ref="Z24:AD24"/>
    <mergeCell ref="Z25:AD25"/>
    <mergeCell ref="Z33:AD33"/>
    <mergeCell ref="Z27:AD27"/>
    <mergeCell ref="AN25:AR25"/>
    <mergeCell ref="AN26:AR26"/>
    <mergeCell ref="AN27:AR27"/>
    <mergeCell ref="AN24:AR24"/>
    <mergeCell ref="Z21:AD21"/>
    <mergeCell ref="Z22:AD22"/>
    <mergeCell ref="A2:R2"/>
    <mergeCell ref="S2:AT2"/>
    <mergeCell ref="Y20:AF20"/>
    <mergeCell ref="Z23:AD23"/>
    <mergeCell ref="AN23:AR23"/>
    <mergeCell ref="AJ20:AR20"/>
    <mergeCell ref="AN21:AR21"/>
    <mergeCell ref="AN22:AR22"/>
    <mergeCell ref="AP93:AR93"/>
    <mergeCell ref="AN33:AR33"/>
    <mergeCell ref="AN34:AR34"/>
    <mergeCell ref="AN35:AR35"/>
    <mergeCell ref="AN37:AR37"/>
    <mergeCell ref="AN40:AR40"/>
    <mergeCell ref="AN39:AR39"/>
    <mergeCell ref="AP92:AR92"/>
    <mergeCell ref="AN38:AR38"/>
    <mergeCell ref="AK60:AQ60"/>
    <mergeCell ref="Z36:AD36"/>
    <mergeCell ref="AN36:AR36"/>
    <mergeCell ref="Z35:AD35"/>
    <mergeCell ref="Z28:AD28"/>
    <mergeCell ref="Z31:AD31"/>
    <mergeCell ref="Z29:AD29"/>
    <mergeCell ref="Z30:AD30"/>
    <mergeCell ref="Z32:AD32"/>
    <mergeCell ref="Z34:AD34"/>
    <mergeCell ref="AN28:AR28"/>
    <mergeCell ref="AK69:AQ69"/>
    <mergeCell ref="AL44:AM44"/>
    <mergeCell ref="AO43:AR43"/>
    <mergeCell ref="AL43:AM43"/>
    <mergeCell ref="AO44:AR44"/>
    <mergeCell ref="AO45:AR45"/>
    <mergeCell ref="AL50:AM50"/>
    <mergeCell ref="AL52:AM52"/>
    <mergeCell ref="AL49:AM49"/>
    <mergeCell ref="AO52:AR52"/>
  </mergeCells>
  <phoneticPr fontId="19" type="noConversion"/>
  <hyperlinks>
    <hyperlink ref="A2:C2" location="MainMenu!A1" display="MainMenu!A1"/>
  </hyperlinks>
  <printOptions horizontalCentered="1"/>
  <pageMargins left="0" right="0" top="0.5" bottom="0.5" header="0.25" footer="0.4"/>
  <pageSetup paperSize="144" scale="66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AM85"/>
  <sheetViews>
    <sheetView showRowColHeaders="0" zoomScaleSheetLayoutView="100" workbookViewId="0">
      <pane ySplit="3" topLeftCell="A4" activePane="bottomLeft" state="frozen"/>
      <selection activeCell="R67" sqref="R67"/>
      <selection pane="bottomLeft" activeCell="B2" sqref="B2:S2"/>
    </sheetView>
  </sheetViews>
  <sheetFormatPr defaultColWidth="0" defaultRowHeight="15" zeroHeight="1"/>
  <cols>
    <col min="1" max="1" width="2.75" style="680" customWidth="1"/>
    <col min="2" max="10" width="2.375" style="680" customWidth="1"/>
    <col min="11" max="14" width="2.75" style="680" customWidth="1"/>
    <col min="15" max="38" width="2.375" style="680" customWidth="1"/>
    <col min="39" max="40" width="1" style="680" customWidth="1"/>
    <col min="41" max="16384" width="0" style="680" hidden="1"/>
  </cols>
  <sheetData>
    <row r="1" spans="1:39" ht="9" hidden="1" customHeight="1">
      <c r="A1" s="680">
        <v>1</v>
      </c>
      <c r="B1" s="680">
        <v>2</v>
      </c>
      <c r="C1" s="680">
        <v>3</v>
      </c>
      <c r="D1" s="680">
        <v>4</v>
      </c>
      <c r="E1" s="680">
        <v>5</v>
      </c>
      <c r="F1" s="680">
        <v>6</v>
      </c>
      <c r="G1" s="680">
        <v>7</v>
      </c>
      <c r="H1" s="680">
        <v>8</v>
      </c>
      <c r="I1" s="680">
        <v>9</v>
      </c>
      <c r="J1" s="680">
        <v>10</v>
      </c>
      <c r="K1" s="680">
        <v>11</v>
      </c>
      <c r="L1" s="680">
        <v>12</v>
      </c>
      <c r="M1" s="680">
        <v>13</v>
      </c>
      <c r="N1" s="680">
        <v>14</v>
      </c>
      <c r="O1" s="680">
        <v>15</v>
      </c>
      <c r="P1" s="680">
        <v>16</v>
      </c>
      <c r="Q1" s="680">
        <v>17</v>
      </c>
      <c r="R1" s="680">
        <v>18</v>
      </c>
      <c r="S1" s="680">
        <v>19</v>
      </c>
      <c r="T1" s="680">
        <v>20</v>
      </c>
      <c r="U1" s="680">
        <v>21</v>
      </c>
      <c r="V1" s="680">
        <v>22</v>
      </c>
      <c r="W1" s="680">
        <v>23</v>
      </c>
      <c r="X1" s="680">
        <v>24</v>
      </c>
      <c r="Y1" s="680">
        <v>25</v>
      </c>
      <c r="Z1" s="680">
        <v>26</v>
      </c>
      <c r="AA1" s="680">
        <v>27</v>
      </c>
      <c r="AB1" s="680">
        <v>28</v>
      </c>
      <c r="AC1" s="680">
        <v>29</v>
      </c>
      <c r="AD1" s="680">
        <v>30</v>
      </c>
      <c r="AE1" s="680">
        <v>31</v>
      </c>
      <c r="AF1" s="680">
        <v>32</v>
      </c>
      <c r="AG1" s="680">
        <v>33</v>
      </c>
      <c r="AH1" s="680">
        <v>34</v>
      </c>
      <c r="AI1" s="680">
        <v>35</v>
      </c>
      <c r="AJ1" s="680">
        <v>36</v>
      </c>
      <c r="AK1" s="680">
        <v>37</v>
      </c>
      <c r="AL1" s="680">
        <v>38</v>
      </c>
      <c r="AM1" s="680">
        <v>39</v>
      </c>
    </row>
    <row r="2" spans="1:39" ht="16.5" thickBot="1">
      <c r="B2" s="1535" t="s">
        <v>252</v>
      </c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1535"/>
      <c r="U2" s="1344" t="s">
        <v>55</v>
      </c>
      <c r="V2" s="1344"/>
      <c r="W2" s="1344"/>
      <c r="X2" s="1344"/>
      <c r="Y2" s="1344"/>
      <c r="Z2" s="1344"/>
      <c r="AA2" s="1344"/>
      <c r="AB2" s="1344"/>
      <c r="AC2" s="1344"/>
      <c r="AD2" s="1344"/>
      <c r="AE2" s="1344"/>
      <c r="AF2" s="1344"/>
      <c r="AG2" s="1344"/>
      <c r="AH2" s="1344"/>
      <c r="AI2" s="1344"/>
      <c r="AJ2" s="1344"/>
      <c r="AK2" s="1344"/>
      <c r="AL2" s="1344"/>
    </row>
    <row r="3" spans="1:39" ht="17.25" thickTop="1" thickBot="1">
      <c r="B3" s="822" t="s">
        <v>198</v>
      </c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  <c r="P3" s="829"/>
      <c r="Q3" s="829"/>
      <c r="R3" s="829"/>
      <c r="S3" s="829"/>
      <c r="T3" s="839"/>
      <c r="U3" s="840"/>
      <c r="V3" s="840"/>
      <c r="W3" s="840"/>
      <c r="X3" s="840"/>
      <c r="Y3" s="840"/>
      <c r="Z3" s="840"/>
      <c r="AA3" s="840"/>
      <c r="AB3" s="840"/>
      <c r="AC3" s="840"/>
      <c r="AD3" s="840"/>
      <c r="AE3" s="840"/>
      <c r="AF3" s="840"/>
      <c r="AG3" s="840"/>
      <c r="AH3" s="840"/>
      <c r="AI3" s="840"/>
      <c r="AJ3" s="840"/>
      <c r="AK3" s="840"/>
      <c r="AL3" s="841"/>
    </row>
    <row r="4" spans="1:39" ht="6" customHeight="1" thickTop="1">
      <c r="A4" s="681"/>
      <c r="B4" s="693"/>
      <c r="C4" s="693"/>
      <c r="D4" s="693"/>
      <c r="E4" s="693"/>
      <c r="F4" s="693"/>
      <c r="G4" s="693"/>
      <c r="H4" s="693"/>
      <c r="I4" s="693"/>
      <c r="J4" s="693"/>
      <c r="K4" s="693"/>
      <c r="L4" s="693"/>
      <c r="M4" s="693"/>
      <c r="N4" s="693"/>
      <c r="O4" s="693"/>
      <c r="P4" s="693"/>
      <c r="Q4" s="693"/>
      <c r="R4" s="693"/>
      <c r="S4" s="693"/>
      <c r="T4" s="693"/>
      <c r="U4" s="693"/>
      <c r="V4" s="693"/>
      <c r="W4" s="693"/>
      <c r="X4" s="693"/>
      <c r="Y4" s="693"/>
      <c r="Z4" s="693"/>
      <c r="AA4" s="693"/>
      <c r="AB4" s="693"/>
      <c r="AC4" s="693"/>
      <c r="AD4" s="693"/>
      <c r="AE4" s="693"/>
      <c r="AF4" s="693"/>
      <c r="AG4" s="693"/>
      <c r="AH4" s="693"/>
      <c r="AI4" s="693"/>
      <c r="AJ4" s="693"/>
      <c r="AK4" s="693"/>
      <c r="AL4" s="693"/>
      <c r="AM4" s="683"/>
    </row>
    <row r="5" spans="1:39" ht="15" customHeight="1">
      <c r="A5" s="684"/>
      <c r="B5" s="741" t="s">
        <v>616</v>
      </c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2"/>
      <c r="AK5" s="741"/>
      <c r="AL5" s="742" t="s">
        <v>617</v>
      </c>
      <c r="AM5" s="688"/>
    </row>
    <row r="6" spans="1:39" s="692" customFormat="1" ht="6" customHeight="1">
      <c r="A6" s="689"/>
      <c r="B6" s="690"/>
      <c r="C6" s="690"/>
      <c r="D6" s="690"/>
      <c r="E6" s="690"/>
      <c r="F6" s="690"/>
      <c r="G6" s="690"/>
      <c r="H6" s="690"/>
      <c r="I6" s="690"/>
      <c r="J6" s="690"/>
      <c r="K6" s="690"/>
      <c r="L6" s="690"/>
      <c r="M6" s="690"/>
      <c r="N6" s="690"/>
      <c r="O6" s="690"/>
      <c r="P6" s="690"/>
      <c r="Q6" s="690"/>
      <c r="R6" s="690"/>
      <c r="S6" s="690"/>
      <c r="T6" s="690"/>
      <c r="U6" s="690"/>
      <c r="V6" s="690"/>
      <c r="W6" s="690"/>
      <c r="X6" s="690"/>
      <c r="Y6" s="690"/>
      <c r="Z6" s="690"/>
      <c r="AA6" s="690"/>
      <c r="AB6" s="690"/>
      <c r="AC6" s="690"/>
      <c r="AD6" s="690"/>
      <c r="AE6" s="690"/>
      <c r="AF6" s="690"/>
      <c r="AG6" s="690"/>
      <c r="AH6" s="690"/>
      <c r="AI6" s="690"/>
      <c r="AJ6" s="690"/>
      <c r="AK6" s="690"/>
      <c r="AL6" s="690"/>
      <c r="AM6" s="691"/>
    </row>
    <row r="7" spans="1:39" ht="12.75" customHeight="1">
      <c r="A7" s="684"/>
      <c r="B7" s="1514" t="s">
        <v>423</v>
      </c>
      <c r="C7" s="1515"/>
      <c r="D7" s="1515"/>
      <c r="E7" s="1515"/>
      <c r="F7" s="1516"/>
      <c r="G7" s="693"/>
      <c r="H7" s="681"/>
      <c r="I7" s="739" t="s">
        <v>618</v>
      </c>
      <c r="J7" s="739"/>
      <c r="K7" s="739"/>
      <c r="L7" s="739"/>
      <c r="M7" s="739"/>
      <c r="N7" s="739"/>
      <c r="O7" s="739"/>
      <c r="P7" s="739"/>
      <c r="Q7" s="739"/>
      <c r="R7" s="739"/>
      <c r="S7" s="739"/>
      <c r="T7" s="739"/>
      <c r="U7" s="739"/>
      <c r="V7" s="682"/>
      <c r="W7" s="682"/>
      <c r="X7" s="682"/>
      <c r="Y7" s="682"/>
      <c r="Z7" s="682"/>
      <c r="AA7" s="682"/>
      <c r="AB7" s="682"/>
      <c r="AC7" s="682"/>
      <c r="AD7" s="683"/>
      <c r="AE7" s="693"/>
      <c r="AF7" s="1514" t="s">
        <v>56</v>
      </c>
      <c r="AG7" s="1515"/>
      <c r="AH7" s="1515"/>
      <c r="AI7" s="1515"/>
      <c r="AJ7" s="1515"/>
      <c r="AK7" s="1515"/>
      <c r="AL7" s="1516"/>
      <c r="AM7" s="688"/>
    </row>
    <row r="8" spans="1:39">
      <c r="A8" s="684"/>
      <c r="B8" s="1517"/>
      <c r="C8" s="1518"/>
      <c r="D8" s="1518"/>
      <c r="E8" s="1518"/>
      <c r="F8" s="1519"/>
      <c r="G8" s="693"/>
      <c r="H8" s="684"/>
      <c r="I8" s="724" t="s">
        <v>619</v>
      </c>
      <c r="J8" s="724"/>
      <c r="K8" s="724"/>
      <c r="L8" s="724"/>
      <c r="M8" s="724"/>
      <c r="N8" s="724"/>
      <c r="O8" s="724"/>
      <c r="P8" s="724"/>
      <c r="Q8" s="724"/>
      <c r="R8" s="724"/>
      <c r="S8" s="724"/>
      <c r="T8" s="724"/>
      <c r="U8" s="724"/>
      <c r="V8" s="693"/>
      <c r="W8" s="694"/>
      <c r="X8" s="693"/>
      <c r="Y8" s="693"/>
      <c r="Z8" s="693"/>
      <c r="AA8" s="693"/>
      <c r="AB8" s="693"/>
      <c r="AC8" s="693"/>
      <c r="AD8" s="688"/>
      <c r="AE8" s="693"/>
      <c r="AF8" s="1517"/>
      <c r="AG8" s="1518"/>
      <c r="AH8" s="1518"/>
      <c r="AI8" s="1518"/>
      <c r="AJ8" s="1518"/>
      <c r="AK8" s="1518"/>
      <c r="AL8" s="1519"/>
      <c r="AM8" s="688"/>
    </row>
    <row r="9" spans="1:39">
      <c r="A9" s="684"/>
      <c r="B9" s="1517"/>
      <c r="C9" s="1518"/>
      <c r="D9" s="1518"/>
      <c r="E9" s="1518"/>
      <c r="F9" s="1519"/>
      <c r="G9" s="693"/>
      <c r="H9" s="684"/>
      <c r="I9" s="724"/>
      <c r="J9" s="724" t="s">
        <v>620</v>
      </c>
      <c r="K9" s="724"/>
      <c r="L9" s="724"/>
      <c r="M9" s="724"/>
      <c r="N9" s="724"/>
      <c r="O9" s="724"/>
      <c r="P9" s="724"/>
      <c r="Q9" s="724"/>
      <c r="R9" s="724"/>
      <c r="S9" s="724"/>
      <c r="T9" s="724"/>
      <c r="U9" s="724"/>
      <c r="V9" s="693"/>
      <c r="W9" s="693"/>
      <c r="X9" s="693"/>
      <c r="Y9" s="693"/>
      <c r="Z9" s="693"/>
      <c r="AA9" s="693"/>
      <c r="AB9" s="693"/>
      <c r="AC9" s="693"/>
      <c r="AD9" s="688"/>
      <c r="AE9" s="693"/>
      <c r="AF9" s="695"/>
      <c r="AG9" s="696"/>
      <c r="AH9" s="696"/>
      <c r="AI9" s="696"/>
      <c r="AJ9" s="696"/>
      <c r="AK9" s="696"/>
      <c r="AL9" s="697"/>
      <c r="AM9" s="688"/>
    </row>
    <row r="10" spans="1:39">
      <c r="A10" s="684"/>
      <c r="B10" s="1517"/>
      <c r="C10" s="1518"/>
      <c r="D10" s="1518"/>
      <c r="E10" s="1518"/>
      <c r="F10" s="1519"/>
      <c r="G10" s="693"/>
      <c r="H10" s="684"/>
      <c r="I10" s="724" t="s">
        <v>621</v>
      </c>
      <c r="J10" s="724"/>
      <c r="K10" s="724"/>
      <c r="L10" s="724"/>
      <c r="M10" s="724"/>
      <c r="N10" s="724"/>
      <c r="O10" s="724"/>
      <c r="P10" s="724"/>
      <c r="Q10" s="724"/>
      <c r="R10" s="724"/>
      <c r="S10" s="724"/>
      <c r="T10" s="724"/>
      <c r="U10" s="724"/>
      <c r="V10" s="693"/>
      <c r="W10" s="694"/>
      <c r="X10" s="693"/>
      <c r="Y10" s="693"/>
      <c r="Z10" s="693"/>
      <c r="AA10" s="693"/>
      <c r="AB10" s="693"/>
      <c r="AC10" s="693"/>
      <c r="AD10" s="688"/>
      <c r="AE10" s="693"/>
      <c r="AF10" s="900" t="s">
        <v>421</v>
      </c>
      <c r="AG10" s="900" t="s">
        <v>318</v>
      </c>
      <c r="AH10" s="900" t="s">
        <v>203</v>
      </c>
      <c r="AI10" s="901">
        <v>1</v>
      </c>
      <c r="AJ10" s="902" t="s">
        <v>499</v>
      </c>
      <c r="AK10" s="901">
        <v>1</v>
      </c>
      <c r="AL10" s="901">
        <v>2</v>
      </c>
      <c r="AM10" s="688"/>
    </row>
    <row r="11" spans="1:39">
      <c r="A11" s="684"/>
      <c r="B11" s="1520"/>
      <c r="C11" s="1521"/>
      <c r="D11" s="1521"/>
      <c r="E11" s="1521"/>
      <c r="F11" s="1522"/>
      <c r="G11" s="693"/>
      <c r="H11" s="699"/>
      <c r="I11" s="740"/>
      <c r="J11" s="740" t="s">
        <v>622</v>
      </c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00"/>
      <c r="W11" s="700"/>
      <c r="X11" s="700"/>
      <c r="Y11" s="700"/>
      <c r="Z11" s="700"/>
      <c r="AA11" s="700"/>
      <c r="AB11" s="700"/>
      <c r="AC11" s="700"/>
      <c r="AD11" s="701"/>
      <c r="AE11" s="693"/>
      <c r="AF11" s="699"/>
      <c r="AG11" s="700"/>
      <c r="AH11" s="700"/>
      <c r="AI11" s="700"/>
      <c r="AJ11" s="700"/>
      <c r="AK11" s="700"/>
      <c r="AL11" s="701"/>
      <c r="AM11" s="688"/>
    </row>
    <row r="12" spans="1:39" ht="3" customHeight="1" thickBot="1">
      <c r="A12" s="684"/>
      <c r="B12" s="702"/>
      <c r="C12" s="702"/>
      <c r="D12" s="702"/>
      <c r="E12" s="702"/>
      <c r="F12" s="702"/>
      <c r="G12" s="703"/>
      <c r="H12" s="703"/>
      <c r="I12" s="703"/>
      <c r="J12" s="704"/>
      <c r="K12" s="703"/>
      <c r="L12" s="703"/>
      <c r="M12" s="703"/>
      <c r="N12" s="703"/>
      <c r="O12" s="703"/>
      <c r="P12" s="703"/>
      <c r="Q12" s="703"/>
      <c r="R12" s="703"/>
      <c r="S12" s="703"/>
      <c r="T12" s="703"/>
      <c r="U12" s="703"/>
      <c r="V12" s="703"/>
      <c r="W12" s="703"/>
      <c r="X12" s="703"/>
      <c r="Y12" s="703"/>
      <c r="Z12" s="703"/>
      <c r="AA12" s="703"/>
      <c r="AB12" s="703"/>
      <c r="AC12" s="703"/>
      <c r="AD12" s="703"/>
      <c r="AE12" s="703"/>
      <c r="AF12" s="703"/>
      <c r="AG12" s="703"/>
      <c r="AH12" s="703"/>
      <c r="AI12" s="703"/>
      <c r="AJ12" s="703"/>
      <c r="AK12" s="703"/>
      <c r="AL12" s="703"/>
      <c r="AM12" s="688"/>
    </row>
    <row r="13" spans="1:39" ht="3" customHeight="1">
      <c r="A13" s="684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  <c r="U13" s="693"/>
      <c r="V13" s="693"/>
      <c r="W13" s="693"/>
      <c r="X13" s="693"/>
      <c r="Y13" s="693"/>
      <c r="Z13" s="693"/>
      <c r="AA13" s="693"/>
      <c r="AB13" s="693"/>
      <c r="AC13" s="693"/>
      <c r="AD13" s="693"/>
      <c r="AE13" s="693"/>
      <c r="AF13" s="693"/>
      <c r="AG13" s="693"/>
      <c r="AH13" s="693"/>
      <c r="AI13" s="693"/>
      <c r="AJ13" s="693"/>
      <c r="AK13" s="693"/>
      <c r="AL13" s="693"/>
      <c r="AM13" s="688"/>
    </row>
    <row r="14" spans="1:39" ht="12" customHeight="1">
      <c r="A14" s="684"/>
      <c r="B14" s="693"/>
      <c r="C14" s="693" t="s">
        <v>623</v>
      </c>
      <c r="D14" s="693"/>
      <c r="E14" s="693"/>
      <c r="F14" s="693"/>
      <c r="G14" s="693"/>
      <c r="H14" s="693"/>
      <c r="I14" s="693"/>
      <c r="J14" s="693"/>
      <c r="K14" s="693"/>
      <c r="L14" s="693"/>
      <c r="M14" s="693"/>
      <c r="N14" s="693"/>
      <c r="O14" s="693"/>
      <c r="P14" s="693"/>
      <c r="Q14" s="693"/>
      <c r="R14" s="693"/>
      <c r="S14" s="693"/>
      <c r="T14" s="693"/>
      <c r="U14" s="693"/>
      <c r="V14" s="693"/>
      <c r="W14" s="693"/>
      <c r="X14" s="693"/>
      <c r="Y14" s="693"/>
      <c r="Z14" s="693"/>
      <c r="AA14" s="693"/>
      <c r="AB14" s="693"/>
      <c r="AC14" s="693"/>
      <c r="AD14" s="693"/>
      <c r="AE14" s="693"/>
      <c r="AF14" s="693"/>
      <c r="AG14" s="693"/>
      <c r="AH14" s="693"/>
      <c r="AI14" s="693"/>
      <c r="AJ14" s="693"/>
      <c r="AK14" s="693"/>
      <c r="AL14" s="693"/>
      <c r="AM14" s="688"/>
    </row>
    <row r="15" spans="1:39">
      <c r="A15" s="684"/>
      <c r="B15" s="693"/>
      <c r="C15" s="698" t="str">
        <f>UPPER(MID('Other Deails'!$H$17,A1,1))</f>
        <v>A</v>
      </c>
      <c r="D15" s="698" t="str">
        <f>UPPER(MID('Other Deails'!$H$17,B1,1))</f>
        <v>C</v>
      </c>
      <c r="E15" s="698" t="str">
        <f>UPPER(MID('Other Deails'!$H$17,C1,1))</f>
        <v>F</v>
      </c>
      <c r="F15" s="698" t="str">
        <f>UPPER(MID('Other Deails'!$H$17,D1,1))</f>
        <v>P</v>
      </c>
      <c r="G15" s="698" t="str">
        <f>UPPER(MID('Other Deails'!$H$17,E1,1))</f>
        <v>P</v>
      </c>
      <c r="H15" s="698" t="str">
        <f>UPPER(MID('Other Deails'!$H$17,F1,1))</f>
        <v>3</v>
      </c>
      <c r="I15" s="698" t="str">
        <f>UPPER(MID('Other Deails'!$H$17,G1,1))</f>
        <v>0</v>
      </c>
      <c r="J15" s="698" t="str">
        <f>UPPER(MID('Other Deails'!$H$17,H1,1))</f>
        <v>4</v>
      </c>
      <c r="K15" s="698" t="str">
        <f>UPPER(MID('Other Deails'!$H$17,I1,1))</f>
        <v>7</v>
      </c>
      <c r="L15" s="698" t="str">
        <f>UPPER(MID('Other Deails'!$H$17,J1,1))</f>
        <v>F</v>
      </c>
      <c r="M15" s="693"/>
      <c r="N15" s="693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3"/>
      <c r="AB15" s="693"/>
      <c r="AC15" s="693"/>
      <c r="AD15" s="693"/>
      <c r="AE15" s="693"/>
      <c r="AF15" s="693"/>
      <c r="AG15" s="693"/>
      <c r="AH15" s="693"/>
      <c r="AI15" s="693"/>
      <c r="AJ15" s="693"/>
      <c r="AK15" s="693"/>
      <c r="AL15" s="693"/>
      <c r="AM15" s="688"/>
    </row>
    <row r="16" spans="1:39" ht="2.25" customHeight="1">
      <c r="A16" s="684"/>
      <c r="B16" s="693"/>
      <c r="C16" s="693"/>
      <c r="D16" s="693"/>
      <c r="E16" s="693"/>
      <c r="F16" s="693"/>
      <c r="G16" s="693"/>
      <c r="H16" s="693"/>
      <c r="I16" s="693"/>
      <c r="J16" s="693"/>
      <c r="K16" s="693"/>
      <c r="L16" s="693"/>
      <c r="M16" s="693"/>
      <c r="N16" s="693"/>
      <c r="O16" s="693"/>
      <c r="P16" s="693"/>
      <c r="Q16" s="693"/>
      <c r="R16" s="693"/>
      <c r="S16" s="693"/>
      <c r="T16" s="693"/>
      <c r="U16" s="693"/>
      <c r="V16" s="693"/>
      <c r="W16" s="693"/>
      <c r="X16" s="693"/>
      <c r="Y16" s="693"/>
      <c r="Z16" s="693"/>
      <c r="AA16" s="693"/>
      <c r="AB16" s="693"/>
      <c r="AC16" s="693"/>
      <c r="AD16" s="693"/>
      <c r="AE16" s="693"/>
      <c r="AF16" s="693"/>
      <c r="AG16" s="693"/>
      <c r="AH16" s="693"/>
      <c r="AI16" s="693"/>
      <c r="AJ16" s="693"/>
      <c r="AK16" s="693"/>
      <c r="AL16" s="693"/>
      <c r="AM16" s="688"/>
    </row>
    <row r="17" spans="1:39">
      <c r="A17" s="684"/>
      <c r="B17" s="693"/>
      <c r="C17" s="693" t="s">
        <v>255</v>
      </c>
      <c r="D17" s="693"/>
      <c r="E17" s="693"/>
      <c r="F17" s="693"/>
      <c r="G17" s="693"/>
      <c r="H17" s="693"/>
      <c r="I17" s="693"/>
      <c r="J17" s="693"/>
      <c r="K17" s="693"/>
      <c r="L17" s="693"/>
      <c r="M17" s="693"/>
      <c r="N17" s="693"/>
      <c r="O17" s="693"/>
      <c r="P17" s="693"/>
      <c r="Q17" s="693"/>
      <c r="R17" s="693"/>
      <c r="S17" s="693"/>
      <c r="T17" s="693"/>
      <c r="U17" s="693"/>
      <c r="V17" s="693"/>
      <c r="W17" s="693"/>
      <c r="X17" s="693"/>
      <c r="Y17" s="693"/>
      <c r="Z17" s="693"/>
      <c r="AA17" s="693"/>
      <c r="AB17" s="693"/>
      <c r="AC17" s="693"/>
      <c r="AD17" s="693"/>
      <c r="AE17" s="693"/>
      <c r="AF17" s="693"/>
      <c r="AG17" s="693"/>
      <c r="AH17" s="693"/>
      <c r="AI17" s="693"/>
      <c r="AJ17" s="693"/>
      <c r="AK17" s="693"/>
      <c r="AL17" s="693"/>
      <c r="AM17" s="688"/>
    </row>
    <row r="18" spans="1:39">
      <c r="A18" s="684"/>
      <c r="B18" s="693"/>
      <c r="C18" s="698" t="str">
        <f>UPPER(MID('Other Deails'!$H$6,A1,1))</f>
        <v>K</v>
      </c>
      <c r="D18" s="698" t="str">
        <f>UPPER(MID('Other Deails'!$H$6,B1,1))</f>
        <v>I</v>
      </c>
      <c r="E18" s="698" t="str">
        <f>UPPER(MID('Other Deails'!$H$6,C1,1))</f>
        <v>R</v>
      </c>
      <c r="F18" s="698" t="str">
        <f>UPPER(MID('Other Deails'!$H$6,D1,1))</f>
        <v>I</v>
      </c>
      <c r="G18" s="698" t="str">
        <f>UPPER(MID('Other Deails'!$H$6,E1,1))</f>
        <v>T</v>
      </c>
      <c r="H18" s="698" t="str">
        <f>UPPER(MID('Other Deails'!$H$6,F1,1))</f>
        <v>C</v>
      </c>
      <c r="I18" s="698" t="str">
        <f>UPPER(MID('Other Deails'!$H$6,G1,1))</f>
        <v>H</v>
      </c>
      <c r="J18" s="698" t="str">
        <f>UPPER(MID('Other Deails'!$H$6,H1,1))</f>
        <v>A</v>
      </c>
      <c r="K18" s="698" t="str">
        <f>UPPER(MID('Other Deails'!$H$6,I1,1))</f>
        <v>N</v>
      </c>
      <c r="L18" s="698" t="str">
        <f>UPPER(MID('Other Deails'!$H$6,J1,1))</f>
        <v>D</v>
      </c>
      <c r="M18" s="698" t="str">
        <f>UPPER(MID('Other Deails'!$H$6,K1,1))</f>
        <v>R</v>
      </c>
      <c r="N18" s="698" t="str">
        <f>UPPER(MID('Other Deails'!$H$6,L1,1))</f>
        <v>A</v>
      </c>
      <c r="O18" s="698" t="str">
        <f>UPPER(MID('Other Deails'!$H$6,M1,1))</f>
        <v xml:space="preserve"> </v>
      </c>
      <c r="P18" s="698" t="str">
        <f>UPPER(MID('Other Deails'!$H$6,N1,1))</f>
        <v>J</v>
      </c>
      <c r="Q18" s="698" t="str">
        <f>UPPER(MID('Other Deails'!$H$6,O1,1))</f>
        <v>A</v>
      </c>
      <c r="R18" s="698" t="str">
        <f>UPPER(MID('Other Deails'!$H$6,P1,1))</f>
        <v>Y</v>
      </c>
      <c r="S18" s="698" t="str">
        <f>UPPER(MID('Other Deails'!$H$6,Q1,1))</f>
        <v>A</v>
      </c>
      <c r="T18" s="698" t="str">
        <f>UPPER(MID('Other Deails'!$H$6,R1,1))</f>
        <v>N</v>
      </c>
      <c r="U18" s="698" t="str">
        <f>UPPER(MID('Other Deails'!$H$6,S1,1))</f>
        <v>T</v>
      </c>
      <c r="V18" s="698" t="str">
        <f>UPPER(MID('Other Deails'!$H$6,T1,1))</f>
        <v>I</v>
      </c>
      <c r="W18" s="698" t="str">
        <f>UPPER(MID('Other Deails'!$H$6,U1,1))</f>
        <v>L</v>
      </c>
      <c r="X18" s="698" t="str">
        <f>UPPER(MID('Other Deails'!$H$6,V1,1))</f>
        <v>A</v>
      </c>
      <c r="Y18" s="698" t="str">
        <f>UPPER(MID('Other Deails'!$H$6,W1,1))</f>
        <v>L</v>
      </c>
      <c r="Z18" s="698" t="str">
        <f>UPPER(MID('Other Deails'!$H$6,X1,1))</f>
        <v xml:space="preserve"> </v>
      </c>
      <c r="AA18" s="698" t="str">
        <f>UPPER(MID('Other Deails'!$H$6,Y1,1))</f>
        <v>P</v>
      </c>
      <c r="AB18" s="698" t="str">
        <f>UPPER(MID('Other Deails'!$H$6,Z1,1))</f>
        <v>A</v>
      </c>
      <c r="AC18" s="698" t="str">
        <f>UPPER(MID('Other Deails'!$H$6,AA1,1))</f>
        <v>T</v>
      </c>
      <c r="AD18" s="698" t="str">
        <f>UPPER(MID('Other Deails'!$H$6,AB1,1))</f>
        <v>E</v>
      </c>
      <c r="AE18" s="698" t="str">
        <f>UPPER(MID('Other Deails'!$H$6,AC1,1))</f>
        <v>L</v>
      </c>
      <c r="AF18" s="698" t="str">
        <f>UPPER(MID('Other Deails'!$H$6,AD1,1))</f>
        <v/>
      </c>
      <c r="AG18" s="698" t="str">
        <f>UPPER(MID('Other Deails'!$H$6,AE1,1))</f>
        <v/>
      </c>
      <c r="AH18" s="698" t="str">
        <f>UPPER(MID('Other Deails'!$H$6,AF1,1))</f>
        <v/>
      </c>
      <c r="AI18" s="698" t="str">
        <f>UPPER(MID('Other Deails'!$H$6,AG1,1))</f>
        <v/>
      </c>
      <c r="AJ18" s="698" t="str">
        <f>UPPER(MID('Other Deails'!$H$6,AH1,1))</f>
        <v/>
      </c>
      <c r="AK18" s="698" t="str">
        <f>UPPER(MID('Other Deails'!$H$6,AI1,1))</f>
        <v/>
      </c>
      <c r="AL18" s="698" t="str">
        <f>UPPER(MID('Other Deails'!$H$6,AJ1,1))</f>
        <v/>
      </c>
      <c r="AM18" s="688"/>
    </row>
    <row r="19" spans="1:39" ht="3.75" customHeight="1">
      <c r="A19" s="684"/>
      <c r="B19" s="693"/>
      <c r="C19" s="693"/>
      <c r="D19" s="693"/>
      <c r="E19" s="693"/>
      <c r="F19" s="693"/>
      <c r="G19" s="693"/>
      <c r="H19" s="693"/>
      <c r="I19" s="693"/>
      <c r="J19" s="693"/>
      <c r="K19" s="693"/>
      <c r="L19" s="693"/>
      <c r="M19" s="693"/>
      <c r="N19" s="693"/>
      <c r="O19" s="693"/>
      <c r="P19" s="693"/>
      <c r="Q19" s="693"/>
      <c r="R19" s="693"/>
      <c r="S19" s="693"/>
      <c r="T19" s="693"/>
      <c r="U19" s="693"/>
      <c r="V19" s="693"/>
      <c r="W19" s="693"/>
      <c r="X19" s="693"/>
      <c r="Y19" s="693"/>
      <c r="Z19" s="693"/>
      <c r="AA19" s="693"/>
      <c r="AB19" s="693"/>
      <c r="AC19" s="693"/>
      <c r="AD19" s="693"/>
      <c r="AE19" s="693"/>
      <c r="AF19" s="693"/>
      <c r="AG19" s="693"/>
      <c r="AH19" s="693"/>
      <c r="AI19" s="693"/>
      <c r="AJ19" s="693"/>
      <c r="AK19" s="693"/>
      <c r="AL19" s="693"/>
      <c r="AM19" s="688"/>
    </row>
    <row r="20" spans="1:39" ht="15" customHeight="1">
      <c r="A20" s="684"/>
      <c r="B20" s="693"/>
      <c r="C20" s="705" t="s">
        <v>57</v>
      </c>
      <c r="D20" s="693"/>
      <c r="E20" s="693"/>
      <c r="F20" s="693"/>
      <c r="G20" s="693"/>
      <c r="H20" s="693"/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88"/>
    </row>
    <row r="21" spans="1:39">
      <c r="A21" s="684"/>
      <c r="B21" s="693"/>
      <c r="C21" s="706" t="str">
        <f>UPPER(MID(CONCATENATE('Other Deails'!$H$8,'Other Deails'!$L$2,'Other Deails'!$H$9,'Other Deails'!$L$2,'Other Deails'!$H$10,'Other Deails'!$L$2,'Other Deails'!$H$11,'Other Deails'!$L$2),A$1,1))</f>
        <v>8</v>
      </c>
      <c r="D21" s="706" t="str">
        <f>UPPER(MID(CONCATENATE('Other Deails'!$H$8,'Other Deails'!$L$2,'Other Deails'!$H$9,'Other Deails'!$L$2,'Other Deails'!$H$10,'Other Deails'!$L$2,'Other Deails'!$H$11,'Other Deails'!$L$2),B$1,1))</f>
        <v>/</v>
      </c>
      <c r="E21" s="706" t="str">
        <f>UPPER(MID(CONCATENATE('Other Deails'!$H$8,'Other Deails'!$L$2,'Other Deails'!$H$9,'Other Deails'!$L$2,'Other Deails'!$H$10,'Other Deails'!$L$2,'Other Deails'!$H$11,'Other Deails'!$L$2),C$1,1))</f>
        <v>1</v>
      </c>
      <c r="F21" s="706" t="str">
        <f>UPPER(MID(CONCATENATE('Other Deails'!$H$8,'Other Deails'!$L$2,'Other Deails'!$H$9,'Other Deails'!$L$2,'Other Deails'!$H$10,'Other Deails'!$L$2,'Other Deails'!$H$11,'Other Deails'!$L$2),D$1,1))</f>
        <v>1</v>
      </c>
      <c r="G21" s="706" t="str">
        <f>UPPER(MID(CONCATENATE('Other Deails'!$H$8,'Other Deails'!$L$2,'Other Deails'!$H$9,'Other Deails'!$L$2,'Other Deails'!$H$10,'Other Deails'!$L$2,'Other Deails'!$H$11,'Other Deails'!$L$2),E$1,1))</f>
        <v>1</v>
      </c>
      <c r="H21" s="706" t="str">
        <f>UPPER(MID(CONCATENATE('Other Deails'!$H$8,'Other Deails'!$L$2,'Other Deails'!$H$9,'Other Deails'!$L$2,'Other Deails'!$H$10,'Other Deails'!$L$2,'Other Deails'!$H$11,'Other Deails'!$L$2),F$1,1))</f>
        <v>,</v>
      </c>
      <c r="I21" s="706" t="str">
        <f>UPPER(MID(CONCATENATE('Other Deails'!$H$8,'Other Deails'!$L$2,'Other Deails'!$H$9,'Other Deails'!$L$2,'Other Deails'!$H$10,'Other Deails'!$L$2,'Other Deails'!$H$11,'Other Deails'!$L$2),G$1,1))</f>
        <v>V</v>
      </c>
      <c r="J21" s="706" t="str">
        <f>UPPER(MID(CONCATENATE('Other Deails'!$H$8,'Other Deails'!$L$2,'Other Deails'!$H$9,'Other Deails'!$L$2,'Other Deails'!$H$10,'Other Deails'!$L$2,'Other Deails'!$H$11,'Other Deails'!$L$2),H$1,1))</f>
        <v>A</v>
      </c>
      <c r="K21" s="706" t="str">
        <f>UPPER(MID(CONCATENATE('Other Deails'!$H$8,'Other Deails'!$L$2,'Other Deails'!$H$9,'Other Deails'!$L$2,'Other Deails'!$H$10,'Other Deails'!$L$2,'Other Deails'!$H$11,'Other Deails'!$L$2),I$1,1))</f>
        <v>R</v>
      </c>
      <c r="L21" s="706" t="str">
        <f>UPPER(MID(CONCATENATE('Other Deails'!$H$8,'Other Deails'!$L$2,'Other Deails'!$H$9,'Other Deails'!$L$2,'Other Deails'!$H$10,'Other Deails'!$L$2,'Other Deails'!$H$11,'Other Deails'!$L$2),J$1,1))</f>
        <v>I</v>
      </c>
      <c r="M21" s="706" t="str">
        <f>UPPER(MID(CONCATENATE('Other Deails'!$H$8,'Other Deails'!$L$2,'Other Deails'!$H$9,'Other Deails'!$L$2,'Other Deails'!$H$10,'Other Deails'!$L$2,'Other Deails'!$H$11,'Other Deails'!$L$2),K$1,1))</f>
        <v>O</v>
      </c>
      <c r="N21" s="706" t="str">
        <f>UPPER(MID(CONCATENATE('Other Deails'!$H$8,'Other Deails'!$L$2,'Other Deails'!$H$9,'Other Deails'!$L$2,'Other Deails'!$H$10,'Other Deails'!$L$2,'Other Deails'!$H$11,'Other Deails'!$L$2),L$1,1))</f>
        <v>U</v>
      </c>
      <c r="O21" s="706" t="str">
        <f>UPPER(MID(CONCATENATE('Other Deails'!$H$8,'Other Deails'!$L$2,'Other Deails'!$H$9,'Other Deails'!$L$2,'Other Deails'!$H$10,'Other Deails'!$L$2,'Other Deails'!$H$11,'Other Deails'!$L$2),M$1,1))</f>
        <v>S</v>
      </c>
      <c r="P21" s="706" t="str">
        <f>UPPER(MID(CONCATENATE('Other Deails'!$H$8,'Other Deails'!$L$2,'Other Deails'!$H$9,'Other Deails'!$L$2,'Other Deails'!$H$10,'Other Deails'!$L$2,'Other Deails'!$H$11,'Other Deails'!$L$2),N$1,1))</f>
        <v xml:space="preserve"> </v>
      </c>
      <c r="Q21" s="706" t="str">
        <f>UPPER(MID(CONCATENATE('Other Deails'!$H$8,'Other Deails'!$L$2,'Other Deails'!$H$9,'Other Deails'!$L$2,'Other Deails'!$H$10,'Other Deails'!$L$2,'Other Deails'!$H$11,'Other Deails'!$L$2),O$1,1))</f>
        <v>C</v>
      </c>
      <c r="R21" s="706" t="str">
        <f>UPPER(MID(CONCATENATE('Other Deails'!$H$8,'Other Deails'!$L$2,'Other Deails'!$H$9,'Other Deails'!$L$2,'Other Deails'!$H$10,'Other Deails'!$L$2,'Other Deails'!$H$11,'Other Deails'!$L$2),P$1,1))</f>
        <v>O</v>
      </c>
      <c r="S21" s="706" t="str">
        <f>UPPER(MID(CONCATENATE('Other Deails'!$H$8,'Other Deails'!$L$2,'Other Deails'!$H$9,'Other Deails'!$L$2,'Other Deails'!$H$10,'Other Deails'!$L$2,'Other Deails'!$H$11,'Other Deails'!$L$2),Q$1,1))</f>
        <v>L</v>
      </c>
      <c r="T21" s="706" t="str">
        <f>UPPER(MID(CONCATENATE('Other Deails'!$H$8,'Other Deails'!$L$2,'Other Deails'!$H$9,'Other Deails'!$L$2,'Other Deails'!$H$10,'Other Deails'!$L$2,'Other Deails'!$H$11,'Other Deails'!$L$2),R$1,1))</f>
        <v>O</v>
      </c>
      <c r="U21" s="706" t="str">
        <f>UPPER(MID(CONCATENATE('Other Deails'!$H$8,'Other Deails'!$L$2,'Other Deails'!$H$9,'Other Deails'!$L$2,'Other Deails'!$H$10,'Other Deails'!$L$2,'Other Deails'!$H$11,'Other Deails'!$L$2),S$1,1))</f>
        <v>N</v>
      </c>
      <c r="V21" s="706" t="str">
        <f>UPPER(MID(CONCATENATE('Other Deails'!$H$8,'Other Deails'!$L$2,'Other Deails'!$H$9,'Other Deails'!$L$2,'Other Deails'!$H$10,'Other Deails'!$L$2,'Other Deails'!$H$11,'Other Deails'!$L$2),T$1,1))</f>
        <v>Y</v>
      </c>
      <c r="W21" s="706" t="str">
        <f>UPPER(MID(CONCATENATE('Other Deails'!$H$8,'Other Deails'!$L$2,'Other Deails'!$H$9,'Other Deails'!$L$2,'Other Deails'!$H$10,'Other Deails'!$L$2,'Other Deails'!$H$11,'Other Deails'!$L$2),U$1,1))</f>
        <v xml:space="preserve"> </v>
      </c>
      <c r="X21" s="706" t="str">
        <f>UPPER(MID(CONCATENATE('Other Deails'!$H$8,'Other Deails'!$L$2,'Other Deails'!$H$9,'Other Deails'!$L$2,'Other Deails'!$H$10,'Other Deails'!$L$2,'Other Deails'!$H$11,'Other Deails'!$L$2),V$1,1))</f>
        <v>,</v>
      </c>
      <c r="Y21" s="706" t="str">
        <f>UPPER(MID(CONCATENATE('Other Deails'!$H$8,'Other Deails'!$L$2,'Other Deails'!$H$9,'Other Deails'!$L$2,'Other Deails'!$H$10,'Other Deails'!$L$2,'Other Deails'!$H$11,'Other Deails'!$L$2),W$1,1))</f>
        <v>S</v>
      </c>
      <c r="Z21" s="706" t="str">
        <f>UPPER(MID(CONCATENATE('Other Deails'!$H$8,'Other Deails'!$L$2,'Other Deails'!$H$9,'Other Deails'!$L$2,'Other Deails'!$H$10,'Other Deails'!$L$2,'Other Deails'!$H$11,'Other Deails'!$L$2),X$1,1))</f>
        <v>U</v>
      </c>
      <c r="AA21" s="706" t="str">
        <f>UPPER(MID(CONCATENATE('Other Deails'!$H$8,'Other Deails'!$L$2,'Other Deails'!$H$9,'Other Deails'!$L$2,'Other Deails'!$H$10,'Other Deails'!$L$2,'Other Deails'!$H$11,'Other Deails'!$L$2),Y$1,1))</f>
        <v>N</v>
      </c>
      <c r="AB21" s="706" t="str">
        <f>UPPER(MID(CONCATENATE('Other Deails'!$H$8,'Other Deails'!$L$2,'Other Deails'!$H$9,'Other Deails'!$L$2,'Other Deails'!$H$10,'Other Deails'!$L$2,'Other Deails'!$H$11,'Other Deails'!$L$2),Z$1,1))</f>
        <v>S</v>
      </c>
      <c r="AC21" s="706" t="str">
        <f>UPPER(MID(CONCATENATE('Other Deails'!$H$8,'Other Deails'!$L$2,'Other Deails'!$H$9,'Other Deails'!$L$2,'Other Deails'!$H$10,'Other Deails'!$L$2,'Other Deails'!$H$11,'Other Deails'!$L$2),AA$1,1))</f>
        <v>E</v>
      </c>
      <c r="AD21" s="706" t="str">
        <f>UPPER(MID(CONCATENATE('Other Deails'!$H$8,'Other Deails'!$L$2,'Other Deails'!$H$9,'Other Deails'!$L$2,'Other Deails'!$H$10,'Other Deails'!$L$2,'Other Deails'!$H$11,'Other Deails'!$L$2),AB$1,1))</f>
        <v>T</v>
      </c>
      <c r="AE21" s="706" t="str">
        <f>UPPER(MID(CONCATENATE('Other Deails'!$H$8,'Other Deails'!$L$2,'Other Deails'!$H$9,'Other Deails'!$L$2,'Other Deails'!$H$10,'Other Deails'!$L$2,'Other Deails'!$H$11,'Other Deails'!$L$2),AC$1,1))</f>
        <v xml:space="preserve"> </v>
      </c>
      <c r="AF21" s="706" t="str">
        <f>UPPER(MID(CONCATENATE('Other Deails'!$H$8,'Other Deails'!$L$2,'Other Deails'!$H$9,'Other Deails'!$L$2,'Other Deails'!$H$10,'Other Deails'!$L$2,'Other Deails'!$H$11,'Other Deails'!$L$2),AD$1,1))</f>
        <v>P</v>
      </c>
      <c r="AG21" s="706" t="str">
        <f>UPPER(MID(CONCATENATE('Other Deails'!$H$8,'Other Deails'!$L$2,'Other Deails'!$H$9,'Other Deails'!$L$2,'Other Deails'!$H$10,'Other Deails'!$L$2,'Other Deails'!$H$11,'Other Deails'!$L$2),AE$1,1))</f>
        <v>O</v>
      </c>
      <c r="AH21" s="706" t="str">
        <f>UPPER(MID(CONCATENATE('Other Deails'!$H$8,'Other Deails'!$L$2,'Other Deails'!$H$9,'Other Deails'!$L$2,'Other Deails'!$H$10,'Other Deails'!$L$2,'Other Deails'!$H$11,'Other Deails'!$L$2),AF$1,1))</f>
        <v>I</v>
      </c>
      <c r="AI21" s="706" t="str">
        <f>UPPER(MID(CONCATENATE('Other Deails'!$H$8,'Other Deails'!$L$2,'Other Deails'!$H$9,'Other Deails'!$L$2,'Other Deails'!$H$10,'Other Deails'!$L$2,'Other Deails'!$H$11,'Other Deails'!$L$2),AG$1,1))</f>
        <v>N</v>
      </c>
      <c r="AJ21" s="706" t="str">
        <f>UPPER(MID(CONCATENATE('Other Deails'!$H$8,'Other Deails'!$L$2,'Other Deails'!$H$9,'Other Deails'!$L$2,'Other Deails'!$H$10,'Other Deails'!$L$2,'Other Deails'!$H$11,'Other Deails'!$L$2),AH$1,1))</f>
        <v>T</v>
      </c>
      <c r="AK21" s="706" t="str">
        <f>UPPER(MID(CONCATENATE('Other Deails'!$H$8,'Other Deails'!$L$2,'Other Deails'!$H$9,'Other Deails'!$L$2,'Other Deails'!$H$10,'Other Deails'!$L$2,'Other Deails'!$H$11,'Other Deails'!$L$2),AI$1,1))</f>
        <v xml:space="preserve"> </v>
      </c>
      <c r="AL21" s="706" t="str">
        <f>UPPER(MID(CONCATENATE('Other Deails'!$H$8,'Other Deails'!$L$2,'Other Deails'!$H$9,'Other Deails'!$L$2,'Other Deails'!$H$10,'Other Deails'!$L$2,'Other Deails'!$H$11,'Other Deails'!$L$2),AJ$1,1))</f>
        <v>R</v>
      </c>
      <c r="AM21" s="688"/>
    </row>
    <row r="22" spans="1:39" s="693" customFormat="1" ht="2.25" customHeight="1">
      <c r="A22" s="684"/>
      <c r="AM22" s="688"/>
    </row>
    <row r="23" spans="1:39">
      <c r="A23" s="684"/>
      <c r="B23" s="693"/>
      <c r="C23" s="706" t="str">
        <f>UPPER(MID(CONCATENATE('Other Deails'!$H$8,'Other Deails'!$L$2,'Other Deails'!$H$9,'Other Deails'!$L$2,'Other Deails'!$H$10,'Other Deails'!$L$2,'Other Deails'!$H$11,'Other Deails'!$L$2),AK$1,1))</f>
        <v>O</v>
      </c>
      <c r="D23" s="706" t="str">
        <f>UPPER(MID(CONCATENATE('Other Deails'!$H$8,'Other Deails'!$L$2,'Other Deails'!$H$9,'Other Deails'!$L$2,'Other Deails'!$H$10,'Other Deails'!$L$2,'Other Deails'!$H$11,'Other Deails'!$L$2),AL$1,1))</f>
        <v>A</v>
      </c>
      <c r="E23" s="706" t="str">
        <f>UPPER(MID(CONCATENATE('Other Deails'!$H$8,'Other Deails'!$L$2,'Other Deails'!$H$9,'Other Deails'!$L$2,'Other Deails'!$H$10,'Other Deails'!$L$2,'Other Deails'!$H$11,'Other Deails'!$L$2),AM$1,1))</f>
        <v>D</v>
      </c>
      <c r="F23" s="706" t="str">
        <f>UPPER(MID(CONCATENATE('Other Deails'!$H$8,'Other Deails'!$L$2,'Other Deails'!$H$9,'Other Deails'!$L$2,'Other Deails'!$H$10,'Other Deails'!$L$2,'Other Deails'!$H$11,'Other Deails'!$L$2),39+A1,1))</f>
        <v>,</v>
      </c>
      <c r="G23" s="706" t="str">
        <f>UPPER(MID(CONCATENATE('Other Deails'!$H$8,'Other Deails'!$L$2,'Other Deails'!$H$9,'Other Deails'!$L$2,'Other Deails'!$H$10,'Other Deails'!$L$2,'Other Deails'!$H$11,'Other Deails'!$L$2),39+B1,1))</f>
        <v>N</v>
      </c>
      <c r="H23" s="706" t="str">
        <f>UPPER(MID(CONCATENATE('Other Deails'!$H$8,'Other Deails'!$L$2,'Other Deails'!$H$9,'Other Deails'!$L$2,'Other Deails'!$H$10,'Other Deails'!$L$2,'Other Deails'!$H$11,'Other Deails'!$L$2),39+C1,1))</f>
        <v>E</v>
      </c>
      <c r="I23" s="706" t="str">
        <f>UPPER(MID(CONCATENATE('Other Deails'!$H$8,'Other Deails'!$L$2,'Other Deails'!$H$9,'Other Deails'!$L$2,'Other Deails'!$H$10,'Other Deails'!$L$2,'Other Deails'!$H$11,'Other Deails'!$L$2),39+D1,1))</f>
        <v>A</v>
      </c>
      <c r="J23" s="706" t="str">
        <f>UPPER(MID(CONCATENATE('Other Deails'!$H$8,'Other Deails'!$L$2,'Other Deails'!$H$9,'Other Deails'!$L$2,'Other Deails'!$H$10,'Other Deails'!$L$2,'Other Deails'!$H$11,'Other Deails'!$L$2),39+E1,1))</f>
        <v>R</v>
      </c>
      <c r="K23" s="706" t="str">
        <f>UPPER(MID(CONCATENATE('Other Deails'!$H$8,'Other Deails'!$L$2,'Other Deails'!$H$9,'Other Deails'!$L$2,'Other Deails'!$H$10,'Other Deails'!$L$2,'Other Deails'!$H$11,'Other Deails'!$L$2),39+F1,1))</f>
        <v xml:space="preserve"> </v>
      </c>
      <c r="L23" s="706" t="str">
        <f>UPPER(MID(CONCATENATE('Other Deails'!$H$8,'Other Deails'!$L$2,'Other Deails'!$H$9,'Other Deails'!$L$2,'Other Deails'!$H$10,'Other Deails'!$L$2,'Other Deails'!$H$11,'Other Deails'!$L$2),39+G1,1))</f>
        <v>S</v>
      </c>
      <c r="M23" s="706" t="str">
        <f>UPPER(MID(CONCATENATE('Other Deails'!$H$8,'Other Deails'!$L$2,'Other Deails'!$H$9,'Other Deails'!$L$2,'Other Deails'!$H$10,'Other Deails'!$L$2,'Other Deails'!$H$11,'Other Deails'!$L$2),39+H1,1))</f>
        <v>B</v>
      </c>
      <c r="N23" s="706" t="str">
        <f>UPPER(MID(CONCATENATE('Other Deails'!$H$8,'Other Deails'!$L$2,'Other Deails'!$H$9,'Other Deails'!$L$2,'Other Deails'!$H$10,'Other Deails'!$L$2,'Other Deails'!$H$11,'Other Deails'!$L$2),39+I1,1))</f>
        <v>I</v>
      </c>
      <c r="O23" s="706" t="str">
        <f>UPPER(MID(CONCATENATE('Other Deails'!$H$8,'Other Deails'!$L$2,'Other Deails'!$H$9,'Other Deails'!$L$2,'Other Deails'!$H$10,'Other Deails'!$L$2,'Other Deails'!$H$11,'Other Deails'!$L$2),39+J1,1))</f>
        <v xml:space="preserve"> </v>
      </c>
      <c r="P23" s="706" t="str">
        <f>UPPER(MID(CONCATENATE('Other Deails'!$H$8,'Other Deails'!$L$2,'Other Deails'!$H$9,'Other Deails'!$L$2,'Other Deails'!$H$10,'Other Deails'!$L$2,'Other Deails'!$H$11,'Other Deails'!$L$2),39+K1,1))</f>
        <v>S</v>
      </c>
      <c r="Q23" s="706" t="str">
        <f>UPPER(MID('Other Deails'!$L$2,1,1))</f>
        <v>,</v>
      </c>
      <c r="R23" s="706" t="str">
        <f>UPPER(MID('Other Deails'!$H$12,A1,1))</f>
        <v>A</v>
      </c>
      <c r="S23" s="706" t="str">
        <f>UPPER(MID('Other Deails'!$H$12,B1,1))</f>
        <v>H</v>
      </c>
      <c r="T23" s="706" t="str">
        <f>UPPER(MID('Other Deails'!$H$12,C1,1))</f>
        <v>W</v>
      </c>
      <c r="U23" s="706" t="str">
        <f>UPPER(MID('Other Deails'!$H$12,D1,1))</f>
        <v>A</v>
      </c>
      <c r="V23" s="706" t="str">
        <f>UPPER(MID('Other Deails'!$H$12,E1,1))</f>
        <v>-</v>
      </c>
      <c r="W23" s="706" t="str">
        <f>UPPER(MID('Other Deails'!$H$12,F1,1))</f>
        <v>D</v>
      </c>
      <c r="X23" s="706" t="str">
        <f>UPPER(MID('Other Deails'!$H$12,G1,1))</f>
        <v>A</v>
      </c>
      <c r="Y23" s="706" t="str">
        <f>UPPER(MID('Other Deails'!$H$12,H1,1))</f>
        <v>N</v>
      </c>
      <c r="Z23" s="706" t="str">
        <f>UPPER(MID('Other Deails'!$H$12,I1,1))</f>
        <v>G</v>
      </c>
      <c r="AA23" s="706" t="str">
        <f>UPPER(MID('Other Deails'!$H$12,J1,1))</f>
        <v>S</v>
      </c>
      <c r="AB23" s="706" t="str">
        <f>UPPER(MID('Other Deails'!$H$12,K1,1))</f>
        <v/>
      </c>
      <c r="AC23" s="706" t="str">
        <f>UPPER(MID('Other Deails'!$H$12,L1,1))</f>
        <v/>
      </c>
      <c r="AD23" s="706" t="str">
        <f>UPPER(MID('Other Deails'!$H$12,M1,1))</f>
        <v/>
      </c>
      <c r="AE23" s="706" t="str">
        <f>UPPER(MID('Other Deails'!$L$2,1,1))</f>
        <v>,</v>
      </c>
      <c r="AF23" s="706" t="str">
        <f>UPPER(MID('Other Deails'!$H$13,A1,1))</f>
        <v>G</v>
      </c>
      <c r="AG23" s="706" t="str">
        <f>UPPER(MID('Other Deails'!$H$13,B1,1))</f>
        <v>U</v>
      </c>
      <c r="AH23" s="706" t="str">
        <f>UPPER(MID('Other Deails'!$H$13,C1,1))</f>
        <v>J</v>
      </c>
      <c r="AI23" s="706" t="str">
        <f>UPPER(MID('Other Deails'!$H$13,D1,1))</f>
        <v>A</v>
      </c>
      <c r="AJ23" s="706" t="str">
        <f>UPPER(MID('Other Deails'!$H$13,E1,1))</f>
        <v>R</v>
      </c>
      <c r="AK23" s="706" t="str">
        <f>UPPER(MID('Other Deails'!$H$13,F1,1))</f>
        <v>A</v>
      </c>
      <c r="AL23" s="706" t="str">
        <f>UPPER(MID('Other Deails'!$H$13,G1,1))</f>
        <v>T</v>
      </c>
      <c r="AM23" s="688"/>
    </row>
    <row r="24" spans="1:39" ht="2.25" customHeight="1">
      <c r="A24" s="684"/>
      <c r="B24" s="693"/>
      <c r="C24" s="693"/>
      <c r="D24" s="693"/>
      <c r="E24" s="693"/>
      <c r="F24" s="693"/>
      <c r="G24" s="693"/>
      <c r="H24" s="693"/>
      <c r="I24" s="693"/>
      <c r="J24" s="693"/>
      <c r="K24" s="693"/>
      <c r="L24" s="693"/>
      <c r="M24" s="693"/>
      <c r="N24" s="693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88"/>
    </row>
    <row r="25" spans="1:39">
      <c r="A25" s="684"/>
      <c r="B25" s="693"/>
      <c r="C25" s="693" t="s">
        <v>624</v>
      </c>
      <c r="D25" s="693"/>
      <c r="E25" s="693"/>
      <c r="F25" s="707">
        <v>0</v>
      </c>
      <c r="G25" s="707">
        <v>2</v>
      </c>
      <c r="H25" s="707">
        <v>6</v>
      </c>
      <c r="I25" s="707">
        <v>3</v>
      </c>
      <c r="J25" s="707">
        <v>1</v>
      </c>
      <c r="K25" s="707"/>
      <c r="L25" s="707">
        <v>2</v>
      </c>
      <c r="M25" s="707">
        <v>0</v>
      </c>
      <c r="N25" s="707">
        <v>0</v>
      </c>
      <c r="O25" s="707">
        <v>0</v>
      </c>
      <c r="P25" s="707">
        <v>0</v>
      </c>
      <c r="Q25" s="707">
        <v>5</v>
      </c>
      <c r="R25" s="708"/>
      <c r="S25" s="708"/>
      <c r="T25" s="708"/>
      <c r="U25" s="708"/>
      <c r="V25" s="708"/>
      <c r="W25" s="693"/>
      <c r="X25" s="693"/>
      <c r="Y25" s="693"/>
      <c r="Z25" s="693"/>
      <c r="AA25" s="709" t="s">
        <v>625</v>
      </c>
      <c r="AB25" s="706" t="str">
        <f>UPPER(MID('Other Deails'!$H$14,A1,1))</f>
        <v>3</v>
      </c>
      <c r="AC25" s="706" t="str">
        <f>UPPER(MID('Other Deails'!$H$14,B1,1))</f>
        <v>9</v>
      </c>
      <c r="AD25" s="706" t="str">
        <f>UPPER(MID('Other Deails'!$H$14,C1,1))</f>
        <v>4</v>
      </c>
      <c r="AE25" s="706" t="str">
        <f>UPPER(MID('Other Deails'!$H$14,D1,1))</f>
        <v>7</v>
      </c>
      <c r="AF25" s="706" t="str">
        <f>UPPER(MID('Other Deails'!$H$14,E1,1))</f>
        <v>1</v>
      </c>
      <c r="AG25" s="706" t="str">
        <f>UPPER(MID('Other Deails'!$H$14,F1,1))</f>
        <v>0</v>
      </c>
      <c r="AH25" s="693"/>
      <c r="AI25" s="693"/>
      <c r="AJ25" s="693"/>
      <c r="AK25" s="693"/>
      <c r="AL25" s="693"/>
      <c r="AM25" s="688"/>
    </row>
    <row r="26" spans="1:39" ht="4.5" customHeight="1">
      <c r="A26" s="684"/>
      <c r="B26" s="693"/>
      <c r="C26" s="693"/>
      <c r="D26" s="693"/>
      <c r="E26" s="693"/>
      <c r="F26" s="693"/>
      <c r="G26" s="693"/>
      <c r="H26" s="693"/>
      <c r="I26" s="693"/>
      <c r="J26" s="693"/>
      <c r="K26" s="693"/>
      <c r="L26" s="693"/>
      <c r="M26" s="693"/>
      <c r="N26" s="693"/>
      <c r="O26" s="693"/>
      <c r="P26" s="693"/>
      <c r="Q26" s="693"/>
      <c r="R26" s="693"/>
      <c r="S26" s="693"/>
      <c r="T26" s="693"/>
      <c r="U26" s="693"/>
      <c r="V26" s="693"/>
      <c r="W26" s="693"/>
      <c r="X26" s="693"/>
      <c r="Y26" s="693"/>
      <c r="Z26" s="693"/>
      <c r="AA26" s="693"/>
      <c r="AB26" s="693"/>
      <c r="AC26" s="693"/>
      <c r="AD26" s="693"/>
      <c r="AE26" s="693"/>
      <c r="AF26" s="693"/>
      <c r="AG26" s="693"/>
      <c r="AH26" s="693"/>
      <c r="AI26" s="693"/>
      <c r="AJ26" s="693"/>
      <c r="AK26" s="693"/>
      <c r="AL26" s="693"/>
      <c r="AM26" s="688"/>
    </row>
    <row r="27" spans="1:39" ht="12" customHeight="1">
      <c r="A27" s="684"/>
      <c r="B27" s="693"/>
      <c r="C27" s="681"/>
      <c r="D27" s="682" t="s">
        <v>626</v>
      </c>
      <c r="E27" s="682"/>
      <c r="F27" s="682"/>
      <c r="G27" s="682"/>
      <c r="H27" s="682"/>
      <c r="I27" s="682"/>
      <c r="J27" s="682"/>
      <c r="K27" s="682"/>
      <c r="L27" s="682"/>
      <c r="M27" s="682"/>
      <c r="N27" s="682"/>
      <c r="O27" s="682"/>
      <c r="P27" s="682"/>
      <c r="Q27" s="682"/>
      <c r="R27" s="682"/>
      <c r="S27" s="682"/>
      <c r="T27" s="682"/>
      <c r="U27" s="682"/>
      <c r="V27" s="682"/>
      <c r="W27" s="682"/>
      <c r="X27" s="682"/>
      <c r="Y27" s="682"/>
      <c r="Z27" s="682"/>
      <c r="AA27" s="682"/>
      <c r="AB27" s="682"/>
      <c r="AC27" s="682"/>
      <c r="AD27" s="682"/>
      <c r="AE27" s="682"/>
      <c r="AF27" s="682"/>
      <c r="AG27" s="682"/>
      <c r="AH27" s="682"/>
      <c r="AI27" s="682"/>
      <c r="AJ27" s="682"/>
      <c r="AK27" s="682"/>
      <c r="AL27" s="683"/>
      <c r="AM27" s="688"/>
    </row>
    <row r="28" spans="1:39" ht="5.25" customHeight="1">
      <c r="A28" s="684"/>
      <c r="B28" s="693"/>
      <c r="C28" s="684"/>
      <c r="D28" s="693"/>
      <c r="E28" s="693"/>
      <c r="F28" s="693"/>
      <c r="G28" s="693"/>
      <c r="H28" s="693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88"/>
      <c r="AM28" s="688"/>
    </row>
    <row r="29" spans="1:39" ht="12" customHeight="1">
      <c r="A29" s="684"/>
      <c r="B29" s="693"/>
      <c r="C29" s="684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709" t="s">
        <v>627</v>
      </c>
      <c r="O29" s="693"/>
      <c r="P29" s="710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709" t="s">
        <v>628</v>
      </c>
      <c r="AJ29" s="693"/>
      <c r="AK29" s="710"/>
      <c r="AL29" s="688"/>
      <c r="AM29" s="688"/>
    </row>
    <row r="30" spans="1:39" ht="5.25" customHeight="1">
      <c r="A30" s="684"/>
      <c r="B30" s="693"/>
      <c r="C30" s="684"/>
      <c r="D30" s="693"/>
      <c r="E30" s="693"/>
      <c r="F30" s="693"/>
      <c r="G30" s="693"/>
      <c r="H30" s="693"/>
      <c r="I30" s="693"/>
      <c r="J30" s="693"/>
      <c r="K30" s="693"/>
      <c r="L30" s="693"/>
      <c r="M30" s="693"/>
      <c r="N30" s="709"/>
      <c r="O30" s="693"/>
      <c r="P30" s="711"/>
      <c r="Q30" s="693"/>
      <c r="R30" s="693"/>
      <c r="S30" s="693"/>
      <c r="T30" s="693"/>
      <c r="U30" s="693"/>
      <c r="V30" s="693"/>
      <c r="W30" s="693"/>
      <c r="X30" s="693"/>
      <c r="Y30" s="693"/>
      <c r="Z30" s="693"/>
      <c r="AA30" s="693"/>
      <c r="AB30" s="693"/>
      <c r="AC30" s="693"/>
      <c r="AD30" s="693"/>
      <c r="AE30" s="693"/>
      <c r="AF30" s="693"/>
      <c r="AG30" s="693"/>
      <c r="AH30" s="693"/>
      <c r="AI30" s="709"/>
      <c r="AJ30" s="693"/>
      <c r="AK30" s="711"/>
      <c r="AL30" s="688"/>
      <c r="AM30" s="688"/>
    </row>
    <row r="31" spans="1:39" ht="12.75" customHeight="1">
      <c r="A31" s="684"/>
      <c r="B31" s="693"/>
      <c r="C31" s="684"/>
      <c r="D31" s="693"/>
      <c r="E31" s="693"/>
      <c r="F31" s="693"/>
      <c r="G31" s="693"/>
      <c r="H31" s="693"/>
      <c r="I31" s="693"/>
      <c r="J31" s="693"/>
      <c r="K31" s="693"/>
      <c r="L31" s="693"/>
      <c r="M31" s="693"/>
      <c r="N31" s="709" t="s">
        <v>629</v>
      </c>
      <c r="O31" s="693"/>
      <c r="P31" s="710"/>
      <c r="Q31" s="693"/>
      <c r="R31" s="693"/>
      <c r="S31" s="693"/>
      <c r="T31" s="693"/>
      <c r="U31" s="693"/>
      <c r="V31" s="693"/>
      <c r="W31" s="693"/>
      <c r="X31" s="693"/>
      <c r="Y31" s="693"/>
      <c r="Z31" s="693"/>
      <c r="AA31" s="693"/>
      <c r="AB31" s="693"/>
      <c r="AC31" s="693"/>
      <c r="AD31" s="693"/>
      <c r="AE31" s="693"/>
      <c r="AF31" s="693"/>
      <c r="AG31" s="693"/>
      <c r="AH31" s="693"/>
      <c r="AI31" s="734" t="s">
        <v>630</v>
      </c>
      <c r="AJ31" s="693"/>
      <c r="AK31" s="710"/>
      <c r="AL31" s="688"/>
      <c r="AM31" s="688"/>
    </row>
    <row r="32" spans="1:39" ht="3.75" customHeight="1">
      <c r="A32" s="684"/>
      <c r="B32" s="693"/>
      <c r="C32" s="684"/>
      <c r="D32" s="693"/>
      <c r="E32" s="693"/>
      <c r="F32" s="693"/>
      <c r="G32" s="693"/>
      <c r="H32" s="693"/>
      <c r="I32" s="693"/>
      <c r="J32" s="693"/>
      <c r="K32" s="693"/>
      <c r="L32" s="693"/>
      <c r="M32" s="693"/>
      <c r="N32" s="709"/>
      <c r="O32" s="693"/>
      <c r="P32" s="711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709"/>
      <c r="AJ32" s="693"/>
      <c r="AK32" s="711"/>
      <c r="AL32" s="688"/>
      <c r="AM32" s="688"/>
    </row>
    <row r="33" spans="1:39" ht="12" customHeight="1">
      <c r="A33" s="684"/>
      <c r="B33" s="693"/>
      <c r="C33" s="684"/>
      <c r="D33" s="693"/>
      <c r="E33" s="693"/>
      <c r="F33" s="693"/>
      <c r="G33" s="693"/>
      <c r="H33" s="693"/>
      <c r="I33" s="693"/>
      <c r="J33" s="693"/>
      <c r="K33" s="693"/>
      <c r="L33" s="693"/>
      <c r="M33" s="693"/>
      <c r="N33" s="734" t="s">
        <v>639</v>
      </c>
      <c r="O33" s="693"/>
      <c r="P33" s="710"/>
      <c r="Q33" s="693"/>
      <c r="R33" s="693"/>
      <c r="S33" s="693"/>
      <c r="T33" s="693"/>
      <c r="U33" s="693"/>
      <c r="V33" s="693"/>
      <c r="W33" s="693"/>
      <c r="X33" s="693"/>
      <c r="Y33" s="693"/>
      <c r="Z33" s="693"/>
      <c r="AA33" s="693"/>
      <c r="AB33" s="693"/>
      <c r="AC33" s="693"/>
      <c r="AD33" s="693"/>
      <c r="AE33" s="693"/>
      <c r="AF33" s="693"/>
      <c r="AG33" s="693"/>
      <c r="AH33" s="693"/>
      <c r="AI33" s="734" t="s">
        <v>640</v>
      </c>
      <c r="AJ33" s="693"/>
      <c r="AK33" s="710"/>
      <c r="AL33" s="688"/>
      <c r="AM33" s="688"/>
    </row>
    <row r="34" spans="1:39" ht="4.5" customHeight="1">
      <c r="A34" s="684"/>
      <c r="B34" s="693"/>
      <c r="C34" s="699"/>
      <c r="D34" s="700"/>
      <c r="E34" s="700"/>
      <c r="F34" s="700"/>
      <c r="G34" s="700"/>
      <c r="H34" s="700"/>
      <c r="I34" s="700"/>
      <c r="J34" s="700"/>
      <c r="K34" s="700"/>
      <c r="L34" s="700"/>
      <c r="M34" s="700"/>
      <c r="N34" s="700"/>
      <c r="O34" s="700"/>
      <c r="P34" s="700"/>
      <c r="Q34" s="700"/>
      <c r="R34" s="700"/>
      <c r="S34" s="700"/>
      <c r="T34" s="700"/>
      <c r="U34" s="700"/>
      <c r="V34" s="700"/>
      <c r="W34" s="700"/>
      <c r="X34" s="700"/>
      <c r="Y34" s="700"/>
      <c r="Z34" s="700"/>
      <c r="AA34" s="700"/>
      <c r="AB34" s="700"/>
      <c r="AC34" s="700"/>
      <c r="AD34" s="700"/>
      <c r="AE34" s="700"/>
      <c r="AF34" s="700"/>
      <c r="AG34" s="700"/>
      <c r="AH34" s="700"/>
      <c r="AI34" s="700"/>
      <c r="AJ34" s="700"/>
      <c r="AK34" s="700"/>
      <c r="AL34" s="701"/>
      <c r="AM34" s="688"/>
    </row>
    <row r="35" spans="1:39" ht="5.25" customHeight="1">
      <c r="A35" s="684"/>
      <c r="B35" s="693"/>
      <c r="C35" s="693"/>
      <c r="D35" s="693"/>
      <c r="E35" s="693"/>
      <c r="F35" s="693"/>
      <c r="G35" s="693"/>
      <c r="H35" s="693"/>
      <c r="I35" s="693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693"/>
      <c r="V35" s="693"/>
      <c r="W35" s="693"/>
      <c r="X35" s="693"/>
      <c r="Y35" s="693"/>
      <c r="Z35" s="693"/>
      <c r="AA35" s="712"/>
      <c r="AB35" s="682"/>
      <c r="AC35" s="682"/>
      <c r="AD35" s="682"/>
      <c r="AE35" s="682"/>
      <c r="AF35" s="682"/>
      <c r="AG35" s="682"/>
      <c r="AH35" s="682"/>
      <c r="AI35" s="682"/>
      <c r="AJ35" s="682"/>
      <c r="AK35" s="682"/>
      <c r="AL35" s="682"/>
      <c r="AM35" s="688"/>
    </row>
    <row r="36" spans="1:39">
      <c r="A36" s="684"/>
      <c r="B36" s="693"/>
      <c r="C36" s="693"/>
      <c r="D36" s="693" t="s">
        <v>641</v>
      </c>
      <c r="E36" s="693"/>
      <c r="F36" s="693"/>
      <c r="G36" s="693"/>
      <c r="H36" s="693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 t="s">
        <v>642</v>
      </c>
      <c r="T36" s="693"/>
      <c r="U36" s="693"/>
      <c r="V36" s="693"/>
      <c r="W36" s="693"/>
      <c r="X36" s="693"/>
      <c r="Y36" s="693"/>
      <c r="Z36" s="693"/>
      <c r="AA36" s="71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88"/>
    </row>
    <row r="37" spans="1:39" ht="5.25" customHeight="1">
      <c r="A37" s="684"/>
      <c r="B37" s="693"/>
      <c r="C37" s="693"/>
      <c r="D37" s="693"/>
      <c r="E37" s="693"/>
      <c r="F37" s="693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693"/>
      <c r="Y37" s="693"/>
      <c r="Z37" s="693"/>
      <c r="AA37" s="713"/>
      <c r="AB37" s="693"/>
      <c r="AC37" s="693"/>
      <c r="AD37" s="693"/>
      <c r="AE37" s="693"/>
      <c r="AF37" s="693"/>
      <c r="AG37" s="693"/>
      <c r="AH37" s="693"/>
      <c r="AI37" s="693"/>
      <c r="AJ37" s="693"/>
      <c r="AK37" s="693"/>
      <c r="AL37" s="693"/>
      <c r="AM37" s="688"/>
    </row>
    <row r="38" spans="1:39">
      <c r="A38" s="684"/>
      <c r="B38" s="693"/>
      <c r="C38" s="693"/>
      <c r="D38" s="693" t="s">
        <v>401</v>
      </c>
      <c r="E38" s="693"/>
      <c r="F38" s="693"/>
      <c r="G38" s="693"/>
      <c r="H38" s="693"/>
      <c r="I38" s="693"/>
      <c r="J38" s="714"/>
      <c r="K38" s="714"/>
      <c r="L38" s="714"/>
      <c r="M38" s="714"/>
      <c r="N38" s="714"/>
      <c r="O38" s="714"/>
      <c r="P38" s="714"/>
      <c r="Q38" s="714"/>
      <c r="R38" s="714"/>
      <c r="S38" s="903" t="str">
        <f>UPPER(MID('16_2'!AO52,IF((LEN('16_2'!AO52)-6)&lt;=0,$AE$1,(LEN('16_2'!AO52)-6)),1))</f>
        <v/>
      </c>
      <c r="T38" s="745" t="str">
        <f>UPPER(MID('16_2'!AO52,IF((LEN('16_2'!AO52)-5)&lt;=0,$AE$1,(LEN('16_2'!AO52)-5)),1))</f>
        <v/>
      </c>
      <c r="U38" s="745" t="str">
        <f>UPPER(MID('16_2'!AO52,IF((LEN('16_2'!AO52)-4)&lt;=0,$AE$1,(LEN('16_2'!AO52)-4)),1))</f>
        <v/>
      </c>
      <c r="V38" s="745" t="str">
        <f>UPPER(MID('16_2'!AO52,IF((LEN('16_2'!AO52)-3)&lt;=0,$AE$1,(LEN('16_2'!AO52)-3)),1))</f>
        <v/>
      </c>
      <c r="W38" s="745" t="str">
        <f>UPPER(MID('16_2'!AO52,IF((LEN('16_2'!AO52)-2)&lt;=0,$AE$1,(LEN('16_2'!AO52)-2)),1))</f>
        <v/>
      </c>
      <c r="X38" s="745" t="str">
        <f>UPPER(MID('16_2'!AO52,IF((LEN('16_2'!AO52)-1)&lt;=0,$AE$1,(LEN('16_2'!AO52)-1)),1))</f>
        <v/>
      </c>
      <c r="Y38" s="745" t="str">
        <f>UPPER(MID('16_2'!AO52,IF((LEN('16_2'!AO52))&lt;=0,$AE$1,(LEN('16_2'!AO52))),1))</f>
        <v>0</v>
      </c>
      <c r="Z38" s="693"/>
      <c r="AA38" s="713"/>
      <c r="AB38" s="1523" t="s">
        <v>643</v>
      </c>
      <c r="AC38" s="1523"/>
      <c r="AD38" s="1523"/>
      <c r="AE38" s="1523"/>
      <c r="AF38" s="1523"/>
      <c r="AG38" s="1523"/>
      <c r="AH38" s="1523"/>
      <c r="AI38" s="1523"/>
      <c r="AJ38" s="1523"/>
      <c r="AK38" s="1523"/>
      <c r="AL38" s="1523"/>
      <c r="AM38" s="688"/>
    </row>
    <row r="39" spans="1:39" ht="3.75" customHeight="1">
      <c r="A39" s="684"/>
      <c r="B39" s="693"/>
      <c r="C39" s="693"/>
      <c r="D39" s="693"/>
      <c r="E39" s="693"/>
      <c r="F39" s="693"/>
      <c r="G39" s="693"/>
      <c r="H39" s="693"/>
      <c r="I39" s="693"/>
      <c r="J39" s="696"/>
      <c r="K39" s="696"/>
      <c r="L39" s="696"/>
      <c r="M39" s="696"/>
      <c r="N39" s="696"/>
      <c r="O39" s="696"/>
      <c r="P39" s="696"/>
      <c r="Q39" s="696"/>
      <c r="R39" s="696"/>
      <c r="S39" s="746"/>
      <c r="T39" s="746"/>
      <c r="U39" s="746"/>
      <c r="V39" s="746"/>
      <c r="W39" s="746"/>
      <c r="X39" s="746"/>
      <c r="Y39" s="746"/>
      <c r="Z39" s="693"/>
      <c r="AA39" s="713"/>
      <c r="AB39" s="693"/>
      <c r="AC39" s="693"/>
      <c r="AD39" s="693"/>
      <c r="AE39" s="693"/>
      <c r="AF39" s="693"/>
      <c r="AG39" s="693"/>
      <c r="AH39" s="693"/>
      <c r="AI39" s="693"/>
      <c r="AJ39" s="693"/>
      <c r="AK39" s="693"/>
      <c r="AL39" s="693"/>
      <c r="AM39" s="688"/>
    </row>
    <row r="40" spans="1:39" ht="16.5" customHeight="1">
      <c r="A40" s="684"/>
      <c r="B40" s="693"/>
      <c r="C40" s="693"/>
      <c r="D40" s="693" t="s">
        <v>644</v>
      </c>
      <c r="E40" s="693"/>
      <c r="F40" s="693"/>
      <c r="G40" s="693"/>
      <c r="H40" s="693"/>
      <c r="I40" s="693"/>
      <c r="J40" s="714"/>
      <c r="K40" s="714"/>
      <c r="L40" s="714"/>
      <c r="M40" s="714"/>
      <c r="N40" s="714"/>
      <c r="O40" s="714"/>
      <c r="P40" s="714"/>
      <c r="Q40" s="714"/>
      <c r="R40" s="714"/>
      <c r="S40" s="745" t="str">
        <f>UPPER(MID('16_2'!$AO$41,IF((LEN('16_2'!$AO$41)-6)&lt;=0,$AE$1,(LEN('16_2'!$AO$41)-6)),1))</f>
        <v/>
      </c>
      <c r="T40" s="745" t="str">
        <f>UPPER(MID('16_2'!$AO$41,IF((LEN('16_2'!$AO$41)-5)&lt;=0,$AE$1,(LEN('16_2'!$AO$41)-5)),1))</f>
        <v/>
      </c>
      <c r="U40" s="745" t="str">
        <f>UPPER(MID('16_2'!$AO$41,IF((LEN('16_2'!$AO$41)-4)&lt;=0,$AE$1,(LEN('16_2'!$AO$41)-4)),1))</f>
        <v/>
      </c>
      <c r="V40" s="745" t="str">
        <f>UPPER(MID('16_2'!$AO$41,IF((LEN('16_2'!$AO$41)-3)&lt;=0,$AE$1,(LEN('16_2'!$AO$41)-3)),1))</f>
        <v/>
      </c>
      <c r="W40" s="745" t="str">
        <f>UPPER(MID('16_2'!$AO$41,IF((LEN('16_2'!$AO$41)-2)&lt;=0,$AE$1,(LEN('16_2'!$AO$41)-2)),1))</f>
        <v/>
      </c>
      <c r="X40" s="745" t="str">
        <f>UPPER(MID('16_2'!$AO$41,IF((LEN('16_2'!$AO$41)-1)&lt;=0,$AE$1,(LEN('16_2'!$AO$41)-1)),1))</f>
        <v/>
      </c>
      <c r="Y40" s="745" t="str">
        <f>UPPER(MID('16_2'!$AO$41,IF((LEN('16_2'!$AO$41))&lt;=0,$AE$1,(LEN('16_2'!$AO$41))),1))</f>
        <v>0</v>
      </c>
      <c r="Z40" s="693"/>
      <c r="AA40" s="713"/>
      <c r="AB40" s="1524" t="s">
        <v>645</v>
      </c>
      <c r="AC40" s="1524"/>
      <c r="AD40" s="1524"/>
      <c r="AE40" s="1524"/>
      <c r="AF40" s="1524"/>
      <c r="AG40" s="1524"/>
      <c r="AH40" s="1524"/>
      <c r="AI40" s="1524"/>
      <c r="AJ40" s="1524"/>
      <c r="AK40" s="1524"/>
      <c r="AL40" s="1524"/>
      <c r="AM40" s="688"/>
    </row>
    <row r="41" spans="1:39" ht="3" customHeight="1">
      <c r="A41" s="684"/>
      <c r="B41" s="693"/>
      <c r="C41" s="693"/>
      <c r="D41" s="693"/>
      <c r="E41" s="693"/>
      <c r="F41" s="693"/>
      <c r="G41" s="693"/>
      <c r="H41" s="693"/>
      <c r="I41" s="693"/>
      <c r="J41" s="696"/>
      <c r="K41" s="696"/>
      <c r="L41" s="696"/>
      <c r="M41" s="696"/>
      <c r="N41" s="696"/>
      <c r="O41" s="696"/>
      <c r="P41" s="696"/>
      <c r="Q41" s="696"/>
      <c r="R41" s="696"/>
      <c r="S41" s="746"/>
      <c r="T41" s="746"/>
      <c r="U41" s="746"/>
      <c r="V41" s="746"/>
      <c r="W41" s="746"/>
      <c r="X41" s="746"/>
      <c r="Y41" s="746"/>
      <c r="Z41" s="693"/>
      <c r="AA41" s="713"/>
      <c r="AB41" s="693"/>
      <c r="AC41" s="693"/>
      <c r="AD41" s="693"/>
      <c r="AE41" s="693"/>
      <c r="AF41" s="693"/>
      <c r="AG41" s="693"/>
      <c r="AH41" s="693"/>
      <c r="AI41" s="693"/>
      <c r="AJ41" s="693"/>
      <c r="AK41" s="693"/>
      <c r="AL41" s="693"/>
      <c r="AM41" s="688"/>
    </row>
    <row r="42" spans="1:39" ht="16.5" customHeight="1">
      <c r="A42" s="684"/>
      <c r="B42" s="693"/>
      <c r="C42" s="693"/>
      <c r="D42" s="750" t="s">
        <v>646</v>
      </c>
      <c r="E42" s="693"/>
      <c r="F42" s="693"/>
      <c r="G42" s="693"/>
      <c r="H42" s="693"/>
      <c r="I42" s="693"/>
      <c r="J42" s="714"/>
      <c r="K42" s="714"/>
      <c r="L42" s="714"/>
      <c r="M42" s="714"/>
      <c r="N42" s="714"/>
      <c r="O42" s="714"/>
      <c r="P42" s="714"/>
      <c r="Q42" s="714"/>
      <c r="R42" s="714"/>
      <c r="S42" s="745" t="str">
        <f>UPPER(MID('16_2'!AI53,IF((LEN('16_2'!AI53)-6)&lt;=0,$AE$1,(LEN('16_2'!AI53)-6)),1))</f>
        <v/>
      </c>
      <c r="T42" s="745" t="str">
        <f>UPPER(MID('16_2'!AI53,IF((LEN('16_2'!AI53)-5)&lt;=0,$AE$1,(LEN('16_2'!AI53)-5)),1))</f>
        <v/>
      </c>
      <c r="U42" s="745" t="str">
        <f>UPPER(MID('16_2'!AI53,IF((LEN('16_2'!AI53)-4)&lt;=0,$AE$1,(LEN('16_2'!AI53)-4)),1))</f>
        <v/>
      </c>
      <c r="V42" s="745" t="str">
        <f>UPPER(MID('16_2'!AI53,IF((LEN('16_2'!AI53)-3)&lt;=0,$AE$1,(LEN('16_2'!AI53)-3)),1))</f>
        <v/>
      </c>
      <c r="W42" s="745" t="str">
        <f>UPPER(MID('16_2'!AI53,IF((LEN('16_2'!AI53)-2)&lt;=0,$AE$1,(LEN('16_2'!AI53)-2)),1))</f>
        <v/>
      </c>
      <c r="X42" s="745" t="str">
        <f>UPPER(MID('16_2'!AI53,IF((LEN('16_2'!AI53)-1)&lt;=0,$AE$1,(LEN('16_2'!AI53)-1)),1))</f>
        <v/>
      </c>
      <c r="Y42" s="745" t="str">
        <f>UPPER(MID('16_2'!$AI$53,IF((LEN('16_2'!$AI$53))&lt;=0,$AE$1,(LEN('16_2'!$AI$53))),1))</f>
        <v>0</v>
      </c>
      <c r="Z42" s="693"/>
      <c r="AA42" s="713"/>
      <c r="AB42" s="743" t="str">
        <f>UPPER(MID($V$57,A1,1))</f>
        <v>0</v>
      </c>
      <c r="AC42" s="743" t="str">
        <f t="shared" ref="AC42:AK42" si="0">UPPER(MID($V$57,B1,1))</f>
        <v>4</v>
      </c>
      <c r="AD42" s="743" t="str">
        <f t="shared" si="0"/>
        <v>/</v>
      </c>
      <c r="AE42" s="743" t="str">
        <f t="shared" si="0"/>
        <v>0</v>
      </c>
      <c r="AF42" s="743" t="str">
        <f t="shared" si="0"/>
        <v>4</v>
      </c>
      <c r="AG42" s="743" t="str">
        <f t="shared" si="0"/>
        <v>/</v>
      </c>
      <c r="AH42" s="743" t="str">
        <f t="shared" si="0"/>
        <v>2</v>
      </c>
      <c r="AI42" s="743" t="str">
        <f t="shared" si="0"/>
        <v>0</v>
      </c>
      <c r="AJ42" s="743" t="str">
        <f t="shared" si="0"/>
        <v>1</v>
      </c>
      <c r="AK42" s="698" t="str">
        <f t="shared" si="0"/>
        <v>1</v>
      </c>
      <c r="AL42" s="693"/>
      <c r="AM42" s="688"/>
    </row>
    <row r="43" spans="1:39" ht="3" customHeight="1">
      <c r="A43" s="684"/>
      <c r="B43" s="693"/>
      <c r="C43" s="693"/>
      <c r="D43" s="693"/>
      <c r="E43" s="693"/>
      <c r="F43" s="693"/>
      <c r="G43" s="693"/>
      <c r="H43" s="693"/>
      <c r="I43" s="693"/>
      <c r="J43" s="696"/>
      <c r="K43" s="696"/>
      <c r="L43" s="696"/>
      <c r="M43" s="696"/>
      <c r="N43" s="696"/>
      <c r="O43" s="696"/>
      <c r="P43" s="696"/>
      <c r="Q43" s="696"/>
      <c r="R43" s="696"/>
      <c r="S43" s="746"/>
      <c r="T43" s="746"/>
      <c r="U43" s="746"/>
      <c r="V43" s="746"/>
      <c r="W43" s="746"/>
      <c r="X43" s="746"/>
      <c r="Y43" s="746"/>
      <c r="Z43" s="693"/>
      <c r="AA43" s="713"/>
      <c r="AB43" s="1513"/>
      <c r="AC43" s="1513"/>
      <c r="AD43" s="693"/>
      <c r="AE43" s="1513"/>
      <c r="AF43" s="1513"/>
      <c r="AG43" s="693"/>
      <c r="AH43" s="1513"/>
      <c r="AI43" s="1513"/>
      <c r="AJ43" s="1513"/>
      <c r="AK43" s="1513"/>
      <c r="AL43" s="693"/>
      <c r="AM43" s="688"/>
    </row>
    <row r="44" spans="1:39" ht="16.5" customHeight="1">
      <c r="A44" s="684"/>
      <c r="B44" s="693"/>
      <c r="C44" s="693"/>
      <c r="D44" s="693" t="s">
        <v>552</v>
      </c>
      <c r="E44" s="693"/>
      <c r="F44" s="693"/>
      <c r="G44" s="693"/>
      <c r="H44" s="693"/>
      <c r="I44" s="693"/>
      <c r="J44" s="714"/>
      <c r="K44" s="714"/>
      <c r="L44" s="714"/>
      <c r="M44" s="714"/>
      <c r="N44" s="714"/>
      <c r="O44" s="714"/>
      <c r="P44" s="714"/>
      <c r="Q44" s="714"/>
      <c r="R44" s="714"/>
      <c r="S44" s="745"/>
      <c r="T44" s="745"/>
      <c r="U44" s="745"/>
      <c r="V44" s="745"/>
      <c r="W44" s="745"/>
      <c r="X44" s="745"/>
      <c r="Y44" s="745"/>
      <c r="Z44" s="693"/>
      <c r="AA44" s="713"/>
      <c r="AB44" s="749" t="s">
        <v>155</v>
      </c>
      <c r="AC44" s="749" t="s">
        <v>155</v>
      </c>
      <c r="AD44" s="693"/>
      <c r="AE44" s="749" t="s">
        <v>58</v>
      </c>
      <c r="AF44" s="749" t="s">
        <v>58</v>
      </c>
      <c r="AG44" s="693"/>
      <c r="AH44" s="749" t="s">
        <v>59</v>
      </c>
      <c r="AI44" s="749" t="s">
        <v>59</v>
      </c>
      <c r="AJ44" s="749" t="s">
        <v>59</v>
      </c>
      <c r="AK44" s="749" t="s">
        <v>59</v>
      </c>
      <c r="AL44" s="693"/>
      <c r="AM44" s="688"/>
    </row>
    <row r="45" spans="1:39" ht="3" customHeight="1">
      <c r="A45" s="684"/>
      <c r="B45" s="693"/>
      <c r="C45" s="693"/>
      <c r="D45" s="693"/>
      <c r="E45" s="693"/>
      <c r="F45" s="693"/>
      <c r="G45" s="693"/>
      <c r="H45" s="693"/>
      <c r="I45" s="693"/>
      <c r="J45" s="696"/>
      <c r="K45" s="696"/>
      <c r="L45" s="696"/>
      <c r="M45" s="696"/>
      <c r="N45" s="696"/>
      <c r="O45" s="696"/>
      <c r="P45" s="696"/>
      <c r="Q45" s="696"/>
      <c r="R45" s="696"/>
      <c r="S45" s="746"/>
      <c r="T45" s="746"/>
      <c r="U45" s="746"/>
      <c r="V45" s="746"/>
      <c r="W45" s="746"/>
      <c r="X45" s="746"/>
      <c r="Y45" s="746"/>
      <c r="Z45" s="693"/>
      <c r="AA45" s="713"/>
      <c r="AB45" s="693"/>
      <c r="AC45" s="693"/>
      <c r="AD45" s="693"/>
      <c r="AE45" s="693"/>
      <c r="AF45" s="693"/>
      <c r="AG45" s="693"/>
      <c r="AH45" s="693"/>
      <c r="AI45" s="693"/>
      <c r="AJ45" s="693"/>
      <c r="AK45" s="693"/>
      <c r="AL45" s="693"/>
      <c r="AM45" s="688"/>
    </row>
    <row r="46" spans="1:39" ht="16.5" customHeight="1">
      <c r="A46" s="684"/>
      <c r="B46" s="693"/>
      <c r="C46" s="693"/>
      <c r="D46" s="693" t="s">
        <v>647</v>
      </c>
      <c r="E46" s="693"/>
      <c r="F46" s="693"/>
      <c r="G46" s="693"/>
      <c r="H46" s="693"/>
      <c r="I46" s="693"/>
      <c r="J46" s="714"/>
      <c r="K46" s="714"/>
      <c r="L46" s="714"/>
      <c r="M46" s="714"/>
      <c r="N46" s="714"/>
      <c r="O46" s="714"/>
      <c r="P46" s="714"/>
      <c r="Q46" s="714"/>
      <c r="R46" s="714"/>
      <c r="S46" s="745"/>
      <c r="T46" s="745"/>
      <c r="U46" s="745"/>
      <c r="V46" s="745"/>
      <c r="W46" s="745"/>
      <c r="X46" s="745"/>
      <c r="Y46" s="745"/>
      <c r="Z46" s="693"/>
      <c r="AA46" s="713"/>
      <c r="AB46" s="715"/>
      <c r="AC46" s="716"/>
      <c r="AD46" s="716"/>
      <c r="AE46" s="716"/>
      <c r="AF46" s="716"/>
      <c r="AG46" s="717" t="s">
        <v>648</v>
      </c>
      <c r="AH46" s="716"/>
      <c r="AI46" s="716"/>
      <c r="AJ46" s="716"/>
      <c r="AK46" s="716"/>
      <c r="AL46" s="718"/>
      <c r="AM46" s="688"/>
    </row>
    <row r="47" spans="1:39" ht="3.75" customHeight="1">
      <c r="A47" s="684"/>
      <c r="B47" s="693"/>
      <c r="C47" s="693"/>
      <c r="D47" s="693"/>
      <c r="E47" s="693"/>
      <c r="F47" s="693"/>
      <c r="G47" s="693"/>
      <c r="H47" s="693"/>
      <c r="I47" s="693"/>
      <c r="J47" s="696"/>
      <c r="K47" s="696"/>
      <c r="L47" s="696"/>
      <c r="M47" s="696"/>
      <c r="N47" s="696"/>
      <c r="O47" s="696"/>
      <c r="P47" s="696"/>
      <c r="Q47" s="696"/>
      <c r="R47" s="696"/>
      <c r="S47" s="746"/>
      <c r="T47" s="746"/>
      <c r="U47" s="746"/>
      <c r="V47" s="746"/>
      <c r="W47" s="746"/>
      <c r="X47" s="746"/>
      <c r="Y47" s="746"/>
      <c r="Z47" s="693"/>
      <c r="AA47" s="713"/>
      <c r="AB47" s="719"/>
      <c r="AC47" s="711"/>
      <c r="AD47" s="711"/>
      <c r="AE47" s="711"/>
      <c r="AF47" s="711"/>
      <c r="AG47" s="711"/>
      <c r="AH47" s="711"/>
      <c r="AI47" s="711"/>
      <c r="AJ47" s="711"/>
      <c r="AK47" s="711"/>
      <c r="AL47" s="720"/>
      <c r="AM47" s="688"/>
    </row>
    <row r="48" spans="1:39" ht="16.5" customHeight="1">
      <c r="A48" s="684"/>
      <c r="B48" s="693"/>
      <c r="C48" s="693"/>
      <c r="D48" s="693" t="s">
        <v>384</v>
      </c>
      <c r="E48" s="693"/>
      <c r="F48" s="693"/>
      <c r="G48" s="693"/>
      <c r="H48" s="693"/>
      <c r="I48" s="693"/>
      <c r="J48" s="714"/>
      <c r="K48" s="714"/>
      <c r="L48" s="714"/>
      <c r="M48" s="714"/>
      <c r="N48" s="714"/>
      <c r="O48" s="714"/>
      <c r="P48" s="714"/>
      <c r="Q48" s="714"/>
      <c r="R48" s="714"/>
      <c r="S48" s="745"/>
      <c r="T48" s="745"/>
      <c r="U48" s="745"/>
      <c r="V48" s="745"/>
      <c r="W48" s="745"/>
      <c r="X48" s="745"/>
      <c r="Y48" s="745"/>
      <c r="Z48" s="693"/>
      <c r="AA48" s="713"/>
      <c r="AB48" s="719"/>
      <c r="AC48" s="711"/>
      <c r="AD48" s="711"/>
      <c r="AE48" s="711"/>
      <c r="AF48" s="711"/>
      <c r="AG48" s="711"/>
      <c r="AH48" s="711"/>
      <c r="AI48" s="711"/>
      <c r="AJ48" s="711"/>
      <c r="AK48" s="711"/>
      <c r="AL48" s="720"/>
      <c r="AM48" s="688"/>
    </row>
    <row r="49" spans="1:39" ht="3" customHeight="1">
      <c r="A49" s="684"/>
      <c r="B49" s="693"/>
      <c r="C49" s="693"/>
      <c r="D49" s="693"/>
      <c r="E49" s="693"/>
      <c r="F49" s="693"/>
      <c r="G49" s="693"/>
      <c r="H49" s="693"/>
      <c r="I49" s="693"/>
      <c r="J49" s="721"/>
      <c r="K49" s="721"/>
      <c r="L49" s="721"/>
      <c r="M49" s="721"/>
      <c r="N49" s="721"/>
      <c r="O49" s="721"/>
      <c r="P49" s="721"/>
      <c r="Q49" s="721"/>
      <c r="R49" s="721"/>
      <c r="S49" s="747"/>
      <c r="T49" s="747"/>
      <c r="U49" s="747"/>
      <c r="V49" s="747"/>
      <c r="W49" s="747"/>
      <c r="X49" s="747"/>
      <c r="Y49" s="747"/>
      <c r="Z49" s="693"/>
      <c r="AA49" s="713"/>
      <c r="AB49" s="719"/>
      <c r="AC49" s="711"/>
      <c r="AD49" s="711"/>
      <c r="AE49" s="711"/>
      <c r="AF49" s="711"/>
      <c r="AG49" s="711"/>
      <c r="AH49" s="711"/>
      <c r="AI49" s="711"/>
      <c r="AJ49" s="711"/>
      <c r="AK49" s="711"/>
      <c r="AL49" s="720"/>
      <c r="AM49" s="688"/>
    </row>
    <row r="50" spans="1:39" ht="16.5" customHeight="1">
      <c r="A50" s="684"/>
      <c r="B50" s="693"/>
      <c r="C50" s="693"/>
      <c r="D50" s="693" t="s">
        <v>230</v>
      </c>
      <c r="E50" s="693"/>
      <c r="F50" s="693"/>
      <c r="G50" s="693"/>
      <c r="H50" s="693"/>
      <c r="I50" s="693"/>
      <c r="J50" s="722"/>
      <c r="K50" s="722"/>
      <c r="L50" s="722"/>
      <c r="M50" s="722"/>
      <c r="N50" s="722"/>
      <c r="O50" s="722"/>
      <c r="P50" s="722"/>
      <c r="Q50" s="722"/>
      <c r="R50" s="722"/>
      <c r="S50" s="751" t="str">
        <f>UPPER(MID('16_2'!$AO$53,IF((LEN('16_2'!$AO$53)-6)&lt;=0,$AE$1,(LEN('16_2'!$AO$53)-6)),1))</f>
        <v/>
      </c>
      <c r="T50" s="751" t="str">
        <f>UPPER(MID('16_2'!$AO$53,IF((LEN('16_2'!$AO$53)-5)&lt;=0,$AE$1,(LEN('16_2'!$AO$53)-5)),1))</f>
        <v/>
      </c>
      <c r="U50" s="751" t="str">
        <f>UPPER(MID('16_2'!$AO$53,IF((LEN('16_2'!$AO$53)-4)&lt;=0,$AE$1,(LEN('16_2'!$AO$53)-4)),1))</f>
        <v/>
      </c>
      <c r="V50" s="751" t="str">
        <f>UPPER(MID('16_2'!$AO$53,IF((LEN('16_2'!$AO$53)-3)&lt;=0,$AE$1,(LEN('16_2'!$AO$53)-3)),1))</f>
        <v/>
      </c>
      <c r="W50" s="751" t="str">
        <f>UPPER(MID('16_2'!$AO$53,IF((LEN('16_2'!$AO$53)-2)&lt;=0,$AE$1,(LEN('16_2'!$AO$53)-2)),1))</f>
        <v/>
      </c>
      <c r="X50" s="751" t="str">
        <f>UPPER(MID('16_2'!$AO$53,IF((LEN('16_2'!$AO$53)-1)&lt;=0,$AE$1,(LEN('16_2'!$AO$53)-1)),1))</f>
        <v/>
      </c>
      <c r="Y50" s="751" t="str">
        <f>UPPER(MID('16_2'!$AO$53,IF((LEN('16_2'!$AO$53))&lt;=0,$AE$1,(LEN('16_2'!$AO$53))),1))</f>
        <v>0</v>
      </c>
      <c r="Z50" s="693"/>
      <c r="AA50" s="713"/>
      <c r="AB50" s="719"/>
      <c r="AC50" s="711"/>
      <c r="AD50" s="711"/>
      <c r="AE50" s="711"/>
      <c r="AF50" s="711"/>
      <c r="AG50" s="711"/>
      <c r="AH50" s="711"/>
      <c r="AI50" s="711"/>
      <c r="AJ50" s="711"/>
      <c r="AK50" s="711"/>
      <c r="AL50" s="720"/>
      <c r="AM50" s="688"/>
    </row>
    <row r="51" spans="1:39" ht="3" customHeight="1">
      <c r="A51" s="684"/>
      <c r="B51" s="693"/>
      <c r="C51" s="693"/>
      <c r="D51" s="693"/>
      <c r="E51" s="693"/>
      <c r="F51" s="693"/>
      <c r="G51" s="693"/>
      <c r="H51" s="693"/>
      <c r="I51" s="693"/>
      <c r="J51" s="693"/>
      <c r="K51" s="693"/>
      <c r="L51" s="693"/>
      <c r="M51" s="693"/>
      <c r="N51" s="693"/>
      <c r="O51" s="693"/>
      <c r="P51" s="693"/>
      <c r="Q51" s="693"/>
      <c r="R51" s="693"/>
      <c r="S51" s="693"/>
      <c r="T51" s="693"/>
      <c r="U51" s="693"/>
      <c r="V51" s="693"/>
      <c r="W51" s="693"/>
      <c r="X51" s="693"/>
      <c r="Y51" s="693"/>
      <c r="Z51" s="693"/>
      <c r="AA51" s="713"/>
      <c r="AB51" s="719"/>
      <c r="AC51" s="711"/>
      <c r="AD51" s="711"/>
      <c r="AE51" s="711"/>
      <c r="AF51" s="711"/>
      <c r="AG51" s="711"/>
      <c r="AH51" s="711"/>
      <c r="AI51" s="711"/>
      <c r="AJ51" s="711"/>
      <c r="AK51" s="711"/>
      <c r="AL51" s="720"/>
      <c r="AM51" s="688"/>
    </row>
    <row r="52" spans="1:39" ht="16.5" customHeight="1">
      <c r="A52" s="684"/>
      <c r="B52" s="693"/>
      <c r="C52" s="693"/>
      <c r="D52" s="693" t="s">
        <v>649</v>
      </c>
      <c r="E52" s="693"/>
      <c r="F52" s="693"/>
      <c r="G52" s="693"/>
      <c r="H52" s="693"/>
      <c r="I52" s="693"/>
      <c r="J52" s="723"/>
      <c r="K52" s="723"/>
      <c r="L52" s="723"/>
      <c r="M52" s="723"/>
      <c r="N52" s="723"/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11"/>
      <c r="AA52" s="713"/>
      <c r="AB52" s="719"/>
      <c r="AC52" s="711"/>
      <c r="AD52" s="711"/>
      <c r="AE52" s="711"/>
      <c r="AF52" s="711"/>
      <c r="AG52" s="711"/>
      <c r="AH52" s="711"/>
      <c r="AI52" s="711"/>
      <c r="AJ52" s="711"/>
      <c r="AK52" s="711"/>
      <c r="AL52" s="720"/>
      <c r="AM52" s="688"/>
    </row>
    <row r="53" spans="1:39" ht="5.25" customHeight="1">
      <c r="A53" s="684"/>
      <c r="B53" s="693"/>
      <c r="C53" s="693"/>
      <c r="D53" s="693"/>
      <c r="E53" s="693"/>
      <c r="F53" s="693"/>
      <c r="G53" s="693"/>
      <c r="H53" s="693"/>
      <c r="I53" s="693"/>
      <c r="J53" s="693"/>
      <c r="K53" s="693"/>
      <c r="L53" s="693"/>
      <c r="M53" s="693"/>
      <c r="N53" s="693"/>
      <c r="O53" s="693"/>
      <c r="P53" s="693"/>
      <c r="Q53" s="693"/>
      <c r="R53" s="693"/>
      <c r="S53" s="693"/>
      <c r="T53" s="693"/>
      <c r="U53" s="693"/>
      <c r="V53" s="693"/>
      <c r="W53" s="693"/>
      <c r="X53" s="693"/>
      <c r="Y53" s="693"/>
      <c r="Z53" s="693"/>
      <c r="AA53" s="713"/>
      <c r="AB53" s="719"/>
      <c r="AC53" s="711"/>
      <c r="AD53" s="711"/>
      <c r="AE53" s="711"/>
      <c r="AF53" s="711"/>
      <c r="AG53" s="711"/>
      <c r="AH53" s="711"/>
      <c r="AI53" s="711"/>
      <c r="AJ53" s="711"/>
      <c r="AK53" s="711"/>
      <c r="AL53" s="720"/>
      <c r="AM53" s="688"/>
    </row>
    <row r="54" spans="1:39">
      <c r="A54" s="684"/>
      <c r="B54" s="693"/>
      <c r="C54" s="1525" t="s">
        <v>650</v>
      </c>
      <c r="D54" s="1525"/>
      <c r="E54" s="1525"/>
      <c r="F54" s="1525"/>
      <c r="G54" s="1525" t="s">
        <v>651</v>
      </c>
      <c r="H54" s="1525"/>
      <c r="I54" s="1525"/>
      <c r="J54" s="1525"/>
      <c r="K54" s="1525" t="s">
        <v>652</v>
      </c>
      <c r="L54" s="1525"/>
      <c r="M54" s="1525"/>
      <c r="N54" s="1525"/>
      <c r="O54" s="1525" t="s">
        <v>653</v>
      </c>
      <c r="P54" s="1525"/>
      <c r="Q54" s="1525"/>
      <c r="R54" s="1525"/>
      <c r="S54" s="1525" t="s">
        <v>654</v>
      </c>
      <c r="T54" s="1525"/>
      <c r="U54" s="1525"/>
      <c r="V54" s="1525"/>
      <c r="W54" s="1525" t="s">
        <v>655</v>
      </c>
      <c r="X54" s="1525"/>
      <c r="Y54" s="1525"/>
      <c r="Z54" s="1534"/>
      <c r="AA54" s="713"/>
      <c r="AB54" s="719"/>
      <c r="AC54" s="711"/>
      <c r="AD54" s="711"/>
      <c r="AE54" s="711"/>
      <c r="AF54" s="711"/>
      <c r="AG54" s="711"/>
      <c r="AH54" s="711"/>
      <c r="AI54" s="711"/>
      <c r="AJ54" s="711"/>
      <c r="AK54" s="711"/>
      <c r="AL54" s="720"/>
      <c r="AM54" s="688"/>
    </row>
    <row r="55" spans="1:39">
      <c r="A55" s="684"/>
      <c r="B55" s="693"/>
      <c r="C55" s="1526"/>
      <c r="D55" s="1526"/>
      <c r="E55" s="1526"/>
      <c r="F55" s="1526"/>
      <c r="G55" s="1526" t="str">
        <f>CONCATENATE(S50,T50)</f>
        <v/>
      </c>
      <c r="H55" s="1526"/>
      <c r="I55" s="1526"/>
      <c r="J55" s="1526"/>
      <c r="K55" s="1526" t="str">
        <f>CONCATENATE(U50,V50)</f>
        <v/>
      </c>
      <c r="L55" s="1526"/>
      <c r="M55" s="1526"/>
      <c r="N55" s="1526"/>
      <c r="O55" s="1526" t="str">
        <f>W50</f>
        <v/>
      </c>
      <c r="P55" s="1526"/>
      <c r="Q55" s="1526"/>
      <c r="R55" s="1526"/>
      <c r="S55" s="1526" t="str">
        <f>X50</f>
        <v/>
      </c>
      <c r="T55" s="1526"/>
      <c r="U55" s="1526"/>
      <c r="V55" s="1526"/>
      <c r="W55" s="1526" t="str">
        <f>Y50</f>
        <v>0</v>
      </c>
      <c r="X55" s="1526"/>
      <c r="Y55" s="1526"/>
      <c r="Z55" s="1533"/>
      <c r="AA55" s="713"/>
      <c r="AB55" s="719"/>
      <c r="AC55" s="711"/>
      <c r="AD55" s="711"/>
      <c r="AE55" s="711"/>
      <c r="AF55" s="711"/>
      <c r="AG55" s="711"/>
      <c r="AH55" s="711"/>
      <c r="AI55" s="711"/>
      <c r="AJ55" s="711"/>
      <c r="AK55" s="711"/>
      <c r="AL55" s="720"/>
      <c r="AM55" s="688"/>
    </row>
    <row r="56" spans="1:39" ht="3" customHeight="1">
      <c r="A56" s="684"/>
      <c r="B56" s="693"/>
      <c r="C56" s="693"/>
      <c r="D56" s="693"/>
      <c r="E56" s="693"/>
      <c r="F56" s="693"/>
      <c r="G56" s="693"/>
      <c r="H56" s="693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693"/>
      <c r="W56" s="693"/>
      <c r="X56" s="693"/>
      <c r="Y56" s="693"/>
      <c r="Z56" s="693"/>
      <c r="AA56" s="713"/>
      <c r="AB56" s="719"/>
      <c r="AC56" s="711"/>
      <c r="AD56" s="711"/>
      <c r="AE56" s="711"/>
      <c r="AF56" s="711"/>
      <c r="AG56" s="711"/>
      <c r="AH56" s="711"/>
      <c r="AI56" s="711"/>
      <c r="AJ56" s="711"/>
      <c r="AK56" s="711"/>
      <c r="AL56" s="720"/>
      <c r="AM56" s="688"/>
    </row>
    <row r="57" spans="1:39">
      <c r="A57" s="684"/>
      <c r="B57" s="693"/>
      <c r="C57" s="737" t="s">
        <v>656</v>
      </c>
      <c r="D57" s="693"/>
      <c r="E57" s="693"/>
      <c r="F57" s="693"/>
      <c r="G57" s="693"/>
      <c r="H57" s="693"/>
      <c r="I57" s="693"/>
      <c r="J57" s="693"/>
      <c r="K57" s="693"/>
      <c r="L57" s="693"/>
      <c r="M57" s="693"/>
      <c r="N57" s="693"/>
      <c r="O57" s="1542"/>
      <c r="P57" s="1543"/>
      <c r="Q57" s="1543"/>
      <c r="R57" s="1543"/>
      <c r="S57" s="1544"/>
      <c r="T57" s="748"/>
      <c r="U57" s="748" t="s">
        <v>657</v>
      </c>
      <c r="V57" s="1545" t="s">
        <v>581</v>
      </c>
      <c r="W57" s="1546"/>
      <c r="X57" s="1546"/>
      <c r="Y57" s="1546"/>
      <c r="Z57" s="1546"/>
      <c r="AA57" s="713"/>
      <c r="AB57" s="719"/>
      <c r="AC57" s="711"/>
      <c r="AD57" s="711"/>
      <c r="AE57" s="711"/>
      <c r="AF57" s="711"/>
      <c r="AG57" s="711"/>
      <c r="AH57" s="711"/>
      <c r="AI57" s="711"/>
      <c r="AJ57" s="711"/>
      <c r="AK57" s="711"/>
      <c r="AL57" s="720"/>
      <c r="AM57" s="688"/>
    </row>
    <row r="58" spans="1:39" ht="4.5" customHeight="1">
      <c r="A58" s="684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713"/>
      <c r="AB58" s="719"/>
      <c r="AC58" s="711"/>
      <c r="AD58" s="711"/>
      <c r="AE58" s="711"/>
      <c r="AF58" s="711"/>
      <c r="AG58" s="711"/>
      <c r="AH58" s="711"/>
      <c r="AI58" s="711"/>
      <c r="AJ58" s="711"/>
      <c r="AK58" s="711"/>
      <c r="AL58" s="720"/>
      <c r="AM58" s="688"/>
    </row>
    <row r="59" spans="1:39">
      <c r="A59" s="684"/>
      <c r="B59" s="693"/>
      <c r="C59" s="693" t="s">
        <v>658</v>
      </c>
      <c r="D59" s="693"/>
      <c r="E59" s="693"/>
      <c r="F59" s="693"/>
      <c r="G59" s="725"/>
      <c r="H59" s="726"/>
      <c r="I59" s="726"/>
      <c r="J59" s="726"/>
      <c r="K59" s="726"/>
      <c r="L59" s="726"/>
      <c r="M59" s="726"/>
      <c r="N59" s="726"/>
      <c r="O59" s="726"/>
      <c r="P59" s="726"/>
      <c r="Q59" s="726"/>
      <c r="R59" s="726"/>
      <c r="S59" s="726"/>
      <c r="T59" s="726"/>
      <c r="U59" s="726"/>
      <c r="V59" s="726"/>
      <c r="W59" s="726"/>
      <c r="X59" s="726"/>
      <c r="Y59" s="726"/>
      <c r="Z59" s="726"/>
      <c r="AA59" s="713"/>
      <c r="AB59" s="719"/>
      <c r="AC59" s="711"/>
      <c r="AD59" s="711"/>
      <c r="AE59" s="711"/>
      <c r="AF59" s="711"/>
      <c r="AG59" s="711"/>
      <c r="AH59" s="711"/>
      <c r="AI59" s="711"/>
      <c r="AJ59" s="711"/>
      <c r="AK59" s="711"/>
      <c r="AL59" s="720"/>
      <c r="AM59" s="688"/>
    </row>
    <row r="60" spans="1:39">
      <c r="A60" s="684"/>
      <c r="B60" s="693"/>
      <c r="C60" s="693"/>
      <c r="D60" s="693"/>
      <c r="E60" s="693"/>
      <c r="F60" s="693"/>
      <c r="G60" s="693"/>
      <c r="H60" s="693"/>
      <c r="I60" s="693"/>
      <c r="J60" s="693"/>
      <c r="K60" s="693" t="s">
        <v>659</v>
      </c>
      <c r="L60" s="693"/>
      <c r="M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713"/>
      <c r="AB60" s="719"/>
      <c r="AC60" s="711"/>
      <c r="AD60" s="711"/>
      <c r="AE60" s="711"/>
      <c r="AF60" s="711"/>
      <c r="AG60" s="711"/>
      <c r="AH60" s="711"/>
      <c r="AI60" s="711"/>
      <c r="AJ60" s="711"/>
      <c r="AK60" s="711"/>
      <c r="AL60" s="720"/>
      <c r="AM60" s="688"/>
    </row>
    <row r="61" spans="1:39" ht="7.5" customHeight="1">
      <c r="A61" s="684"/>
      <c r="B61" s="693"/>
      <c r="C61" s="693"/>
      <c r="D61" s="693"/>
      <c r="E61" s="693"/>
      <c r="F61" s="693"/>
      <c r="G61" s="693"/>
      <c r="H61" s="693"/>
      <c r="I61" s="693"/>
      <c r="J61" s="693"/>
      <c r="K61" s="693"/>
      <c r="L61" s="693"/>
      <c r="M61" s="693"/>
      <c r="N61" s="693"/>
      <c r="O61" s="693"/>
      <c r="P61" s="693"/>
      <c r="Q61" s="693"/>
      <c r="R61" s="693"/>
      <c r="S61" s="693"/>
      <c r="T61" s="693"/>
      <c r="U61" s="693"/>
      <c r="V61" s="693"/>
      <c r="W61" s="693"/>
      <c r="X61" s="693"/>
      <c r="Y61" s="693"/>
      <c r="Z61" s="693"/>
      <c r="AA61" s="713"/>
      <c r="AB61" s="719"/>
      <c r="AC61" s="711"/>
      <c r="AD61" s="711"/>
      <c r="AE61" s="711"/>
      <c r="AF61" s="711"/>
      <c r="AG61" s="711"/>
      <c r="AH61" s="711"/>
      <c r="AI61" s="711"/>
      <c r="AJ61" s="711"/>
      <c r="AK61" s="711"/>
      <c r="AL61" s="720"/>
      <c r="AM61" s="688"/>
    </row>
    <row r="62" spans="1:39">
      <c r="A62" s="684"/>
      <c r="B62" s="693"/>
      <c r="C62" s="693"/>
      <c r="D62" s="709" t="s">
        <v>213</v>
      </c>
      <c r="E62" s="1542"/>
      <c r="F62" s="1543"/>
      <c r="G62" s="1543"/>
      <c r="H62" s="1543"/>
      <c r="I62" s="1544"/>
      <c r="J62" s="693"/>
      <c r="K62" s="693"/>
      <c r="L62" s="693"/>
      <c r="M62" s="693"/>
      <c r="N62" s="693"/>
      <c r="O62" s="693"/>
      <c r="P62" s="693"/>
      <c r="Q62" s="693"/>
      <c r="R62" s="693"/>
      <c r="S62" s="693"/>
      <c r="T62" s="693"/>
      <c r="U62" s="693"/>
      <c r="V62" s="693"/>
      <c r="W62" s="693"/>
      <c r="X62" s="693"/>
      <c r="Y62" s="693"/>
      <c r="Z62" s="709" t="s">
        <v>660</v>
      </c>
      <c r="AA62" s="713"/>
      <c r="AB62" s="727" t="s">
        <v>661</v>
      </c>
      <c r="AC62" s="728"/>
      <c r="AD62" s="728"/>
      <c r="AE62" s="728"/>
      <c r="AF62" s="728"/>
      <c r="AG62" s="728"/>
      <c r="AH62" s="728"/>
      <c r="AI62" s="728"/>
      <c r="AJ62" s="728"/>
      <c r="AK62" s="728"/>
      <c r="AL62" s="729"/>
      <c r="AM62" s="688"/>
    </row>
    <row r="63" spans="1:39" ht="13.5" customHeight="1">
      <c r="A63" s="730"/>
      <c r="B63" s="731"/>
      <c r="C63" s="731"/>
      <c r="D63" s="731"/>
      <c r="E63" s="731"/>
      <c r="F63" s="731"/>
      <c r="G63" s="731"/>
      <c r="H63" s="731"/>
      <c r="I63" s="731"/>
      <c r="J63" s="731"/>
      <c r="K63" s="731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731"/>
      <c r="Y63" s="731"/>
      <c r="Z63" s="731"/>
      <c r="AA63" s="732"/>
      <c r="AB63" s="731"/>
      <c r="AC63" s="731"/>
      <c r="AD63" s="731"/>
      <c r="AE63" s="731"/>
      <c r="AF63" s="731"/>
      <c r="AG63" s="731"/>
      <c r="AH63" s="731"/>
      <c r="AI63" s="731"/>
      <c r="AJ63" s="731"/>
      <c r="AK63" s="731"/>
      <c r="AL63" s="731"/>
      <c r="AM63" s="733"/>
    </row>
    <row r="64" spans="1:39" ht="9.75" customHeight="1">
      <c r="A64" s="684"/>
      <c r="B64" s="693"/>
      <c r="C64" s="693"/>
      <c r="D64" s="693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3"/>
      <c r="R64" s="693"/>
      <c r="S64" s="693"/>
      <c r="T64" s="693"/>
      <c r="U64" s="693"/>
      <c r="V64" s="693"/>
      <c r="W64" s="693"/>
      <c r="X64" s="693"/>
      <c r="Y64" s="693"/>
      <c r="Z64" s="693"/>
      <c r="AA64" s="693"/>
      <c r="AB64" s="693"/>
      <c r="AC64" s="693"/>
      <c r="AD64" s="693"/>
      <c r="AE64" s="693"/>
      <c r="AF64" s="693"/>
      <c r="AG64" s="693"/>
      <c r="AH64" s="693"/>
      <c r="AI64" s="693"/>
      <c r="AJ64" s="693"/>
      <c r="AK64" s="693"/>
      <c r="AL64" s="693"/>
      <c r="AM64" s="688"/>
    </row>
    <row r="65" spans="1:39" ht="15.75">
      <c r="A65" s="684"/>
      <c r="B65" s="693"/>
      <c r="C65" s="693"/>
      <c r="D65" s="693"/>
      <c r="E65" s="693"/>
      <c r="F65" s="693"/>
      <c r="G65" s="693" t="s">
        <v>662</v>
      </c>
      <c r="H65" s="693"/>
      <c r="I65" s="693"/>
      <c r="J65" s="693"/>
      <c r="K65" s="693"/>
      <c r="L65" s="693"/>
      <c r="M65" s="693"/>
      <c r="N65" s="693"/>
      <c r="O65" s="693"/>
      <c r="P65" s="693"/>
      <c r="Q65" s="750" t="s">
        <v>663</v>
      </c>
      <c r="R65" s="693"/>
      <c r="S65" s="693"/>
      <c r="T65" s="693"/>
      <c r="U65" s="693"/>
      <c r="V65" s="693"/>
      <c r="W65" s="693"/>
      <c r="X65" s="693"/>
      <c r="Y65" s="693"/>
      <c r="Z65" s="693"/>
      <c r="AA65" s="693"/>
      <c r="AB65" s="715"/>
      <c r="AC65" s="716"/>
      <c r="AD65" s="716"/>
      <c r="AE65" s="716"/>
      <c r="AF65" s="716"/>
      <c r="AG65" s="717" t="s">
        <v>648</v>
      </c>
      <c r="AH65" s="716"/>
      <c r="AI65" s="716"/>
      <c r="AJ65" s="716"/>
      <c r="AK65" s="716"/>
      <c r="AL65" s="718"/>
      <c r="AM65" s="688"/>
    </row>
    <row r="66" spans="1:39" ht="3" customHeight="1">
      <c r="A66" s="684"/>
      <c r="B66" s="693"/>
      <c r="C66" s="693"/>
      <c r="D66" s="693"/>
      <c r="E66" s="693"/>
      <c r="F66" s="693"/>
      <c r="G66" s="693"/>
      <c r="H66" s="693"/>
      <c r="I66" s="693"/>
      <c r="J66" s="693"/>
      <c r="K66" s="693"/>
      <c r="L66" s="693"/>
      <c r="M66" s="693"/>
      <c r="N66" s="693"/>
      <c r="O66" s="693"/>
      <c r="P66" s="693"/>
      <c r="Q66" s="693"/>
      <c r="R66" s="693"/>
      <c r="S66" s="693"/>
      <c r="T66" s="693"/>
      <c r="U66" s="693"/>
      <c r="V66" s="693"/>
      <c r="W66" s="693"/>
      <c r="X66" s="693"/>
      <c r="Y66" s="693"/>
      <c r="Z66" s="693"/>
      <c r="AA66" s="693"/>
      <c r="AB66" s="719"/>
      <c r="AC66" s="711"/>
      <c r="AD66" s="711"/>
      <c r="AE66" s="711"/>
      <c r="AF66" s="711"/>
      <c r="AG66" s="711"/>
      <c r="AH66" s="711"/>
      <c r="AI66" s="711"/>
      <c r="AJ66" s="711"/>
      <c r="AK66" s="711"/>
      <c r="AL66" s="720"/>
      <c r="AM66" s="688"/>
    </row>
    <row r="67" spans="1:39">
      <c r="A67" s="684"/>
      <c r="B67" s="693"/>
      <c r="C67" s="693" t="s">
        <v>500</v>
      </c>
      <c r="D67" s="693"/>
      <c r="E67" s="706" t="str">
        <f>UPPER(MID('Other Deails'!$H$17,A1,1))</f>
        <v>A</v>
      </c>
      <c r="F67" s="706" t="str">
        <f>UPPER(MID('Other Deails'!$H$17,B1,1))</f>
        <v>C</v>
      </c>
      <c r="G67" s="706" t="str">
        <f>UPPER(MID('Other Deails'!$H$17,C1,1))</f>
        <v>F</v>
      </c>
      <c r="H67" s="706" t="str">
        <f>UPPER(MID('Other Deails'!$H$17,D1,1))</f>
        <v>P</v>
      </c>
      <c r="I67" s="706" t="str">
        <f>UPPER(MID('Other Deails'!$H$17,E1,1))</f>
        <v>P</v>
      </c>
      <c r="J67" s="706" t="str">
        <f>UPPER(MID('Other Deails'!$H$17,F1,1))</f>
        <v>3</v>
      </c>
      <c r="K67" s="706" t="str">
        <f>UPPER(MID('Other Deails'!$H$17,G1,1))</f>
        <v>0</v>
      </c>
      <c r="L67" s="706" t="str">
        <f>UPPER(MID('Other Deails'!$H$17,H1,1))</f>
        <v>4</v>
      </c>
      <c r="M67" s="706" t="str">
        <f>UPPER(MID('Other Deails'!$H$17,I1,1))</f>
        <v>7</v>
      </c>
      <c r="N67" s="706" t="str">
        <f>UPPER(MID('Other Deails'!$H$17,J1,1))</f>
        <v>F</v>
      </c>
      <c r="O67" s="693"/>
      <c r="P67" s="693"/>
      <c r="Q67" s="693"/>
      <c r="R67" s="693"/>
      <c r="S67" s="693"/>
      <c r="T67" s="693"/>
      <c r="U67" s="693"/>
      <c r="V67" s="693"/>
      <c r="W67" s="693"/>
      <c r="X67" s="693"/>
      <c r="Y67" s="693"/>
      <c r="Z67" s="693"/>
      <c r="AA67" s="693"/>
      <c r="AB67" s="719"/>
      <c r="AC67" s="711"/>
      <c r="AD67" s="711"/>
      <c r="AE67" s="711"/>
      <c r="AF67" s="711"/>
      <c r="AG67" s="711"/>
      <c r="AH67" s="711"/>
      <c r="AI67" s="711"/>
      <c r="AJ67" s="711"/>
      <c r="AK67" s="711"/>
      <c r="AL67" s="720"/>
      <c r="AM67" s="688"/>
    </row>
    <row r="68" spans="1:39" ht="4.5" customHeight="1">
      <c r="A68" s="684"/>
      <c r="B68" s="693"/>
      <c r="C68" s="693"/>
      <c r="D68" s="693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3"/>
      <c r="R68" s="693"/>
      <c r="S68" s="693"/>
      <c r="T68" s="693"/>
      <c r="U68" s="693"/>
      <c r="V68" s="693"/>
      <c r="W68" s="693"/>
      <c r="X68" s="693"/>
      <c r="Y68" s="693"/>
      <c r="Z68" s="693"/>
      <c r="AA68" s="693"/>
      <c r="AB68" s="719"/>
      <c r="AC68" s="711"/>
      <c r="AD68" s="711"/>
      <c r="AE68" s="711"/>
      <c r="AF68" s="711"/>
      <c r="AG68" s="711"/>
      <c r="AH68" s="711"/>
      <c r="AI68" s="711"/>
      <c r="AJ68" s="711"/>
      <c r="AK68" s="711"/>
      <c r="AL68" s="720"/>
      <c r="AM68" s="688"/>
    </row>
    <row r="69" spans="1:39">
      <c r="A69" s="684"/>
      <c r="B69" s="693"/>
      <c r="C69" s="693" t="s">
        <v>664</v>
      </c>
      <c r="D69" s="693"/>
      <c r="E69" s="693"/>
      <c r="F69" s="693"/>
      <c r="G69" s="693"/>
      <c r="H69" s="693"/>
      <c r="I69" s="685" t="str">
        <f>'Other Deails'!H6</f>
        <v>Kiritchandra Jayantilal Patel</v>
      </c>
      <c r="J69" s="686"/>
      <c r="K69" s="686"/>
      <c r="L69" s="686"/>
      <c r="M69" s="686"/>
      <c r="N69" s="686"/>
      <c r="O69" s="686"/>
      <c r="P69" s="686"/>
      <c r="Q69" s="686"/>
      <c r="R69" s="686"/>
      <c r="S69" s="686"/>
      <c r="T69" s="686"/>
      <c r="U69" s="686"/>
      <c r="V69" s="686"/>
      <c r="W69" s="686"/>
      <c r="X69" s="686"/>
      <c r="Y69" s="687"/>
      <c r="Z69" s="693"/>
      <c r="AA69" s="693"/>
      <c r="AB69" s="719"/>
      <c r="AC69" s="711"/>
      <c r="AD69" s="711"/>
      <c r="AE69" s="711"/>
      <c r="AF69" s="711"/>
      <c r="AG69" s="711"/>
      <c r="AH69" s="711"/>
      <c r="AI69" s="711"/>
      <c r="AJ69" s="711"/>
      <c r="AK69" s="711"/>
      <c r="AL69" s="720"/>
      <c r="AM69" s="688"/>
    </row>
    <row r="70" spans="1:39" ht="3" customHeight="1">
      <c r="A70" s="684"/>
      <c r="B70" s="693"/>
      <c r="C70" s="693"/>
      <c r="D70" s="693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3"/>
      <c r="R70" s="693"/>
      <c r="S70" s="693"/>
      <c r="T70" s="693"/>
      <c r="U70" s="693"/>
      <c r="V70" s="693"/>
      <c r="W70" s="693"/>
      <c r="X70" s="693"/>
      <c r="Y70" s="693"/>
      <c r="Z70" s="693"/>
      <c r="AA70" s="693"/>
      <c r="AB70" s="719"/>
      <c r="AC70" s="711"/>
      <c r="AD70" s="711"/>
      <c r="AE70" s="711"/>
      <c r="AF70" s="711"/>
      <c r="AG70" s="711"/>
      <c r="AH70" s="711"/>
      <c r="AI70" s="711"/>
      <c r="AJ70" s="711"/>
      <c r="AK70" s="711"/>
      <c r="AL70" s="720"/>
      <c r="AM70" s="688"/>
    </row>
    <row r="71" spans="1:39" ht="15.75">
      <c r="A71" s="684"/>
      <c r="B71" s="693"/>
      <c r="C71" s="693"/>
      <c r="D71" s="693"/>
      <c r="E71" s="693"/>
      <c r="F71" s="693"/>
      <c r="G71" s="693"/>
      <c r="H71" s="693"/>
      <c r="I71" s="693"/>
      <c r="J71" s="693"/>
      <c r="K71" s="693"/>
      <c r="L71" s="734" t="s">
        <v>665</v>
      </c>
      <c r="M71" s="1527"/>
      <c r="N71" s="1528"/>
      <c r="O71" s="1528"/>
      <c r="P71" s="1528"/>
      <c r="Q71" s="1528"/>
      <c r="R71" s="1529"/>
      <c r="S71" s="693" t="s">
        <v>666</v>
      </c>
      <c r="T71" s="693"/>
      <c r="U71" s="693"/>
      <c r="V71" s="1527"/>
      <c r="W71" s="1528"/>
      <c r="X71" s="1528"/>
      <c r="Y71" s="1528"/>
      <c r="Z71" s="1529"/>
      <c r="AA71" s="693"/>
      <c r="AB71" s="719"/>
      <c r="AC71" s="711"/>
      <c r="AD71" s="711"/>
      <c r="AE71" s="711"/>
      <c r="AF71" s="711"/>
      <c r="AG71" s="711"/>
      <c r="AH71" s="711"/>
      <c r="AI71" s="711"/>
      <c r="AJ71" s="711"/>
      <c r="AK71" s="711"/>
      <c r="AL71" s="720"/>
      <c r="AM71" s="688"/>
    </row>
    <row r="72" spans="1:39" ht="3.75" customHeight="1">
      <c r="A72" s="684"/>
      <c r="B72" s="693"/>
      <c r="C72" s="693"/>
      <c r="D72" s="693"/>
      <c r="E72" s="693"/>
      <c r="F72" s="693"/>
      <c r="G72" s="693"/>
      <c r="H72" s="693"/>
      <c r="I72" s="693"/>
      <c r="J72" s="693"/>
      <c r="K72" s="693"/>
      <c r="L72" s="693"/>
      <c r="M72" s="693"/>
      <c r="N72" s="693"/>
      <c r="O72" s="693"/>
      <c r="P72" s="693"/>
      <c r="Q72" s="693"/>
      <c r="R72" s="693"/>
      <c r="S72" s="693"/>
      <c r="T72" s="693"/>
      <c r="U72" s="693"/>
      <c r="V72" s="693"/>
      <c r="W72" s="693"/>
      <c r="X72" s="693"/>
      <c r="Y72" s="693"/>
      <c r="Z72" s="693"/>
      <c r="AA72" s="693"/>
      <c r="AB72" s="719"/>
      <c r="AC72" s="711"/>
      <c r="AD72" s="711"/>
      <c r="AE72" s="711"/>
      <c r="AF72" s="711"/>
      <c r="AG72" s="711"/>
      <c r="AH72" s="711"/>
      <c r="AI72" s="711"/>
      <c r="AJ72" s="711"/>
      <c r="AK72" s="711"/>
      <c r="AL72" s="720"/>
      <c r="AM72" s="688"/>
    </row>
    <row r="73" spans="1:39" ht="16.5" customHeight="1">
      <c r="A73" s="684"/>
      <c r="B73" s="693"/>
      <c r="C73" s="693"/>
      <c r="D73" s="693"/>
      <c r="E73" s="693"/>
      <c r="F73" s="693"/>
      <c r="G73" s="709" t="s">
        <v>424</v>
      </c>
      <c r="H73" s="1530" t="e">
        <f ca="1">[3]!english('16_2'!AO46)</f>
        <v>#NAME?</v>
      </c>
      <c r="I73" s="1531"/>
      <c r="J73" s="1531"/>
      <c r="K73" s="1531"/>
      <c r="L73" s="1531"/>
      <c r="M73" s="1531"/>
      <c r="N73" s="1531"/>
      <c r="O73" s="1531"/>
      <c r="P73" s="1531"/>
      <c r="Q73" s="1531"/>
      <c r="R73" s="1531"/>
      <c r="S73" s="1531"/>
      <c r="T73" s="1531"/>
      <c r="U73" s="1531"/>
      <c r="V73" s="1531"/>
      <c r="W73" s="1531"/>
      <c r="X73" s="1531"/>
      <c r="Y73" s="1531"/>
      <c r="Z73" s="1532"/>
      <c r="AA73" s="693"/>
      <c r="AB73" s="719"/>
      <c r="AC73" s="711"/>
      <c r="AD73" s="711"/>
      <c r="AE73" s="711"/>
      <c r="AF73" s="711"/>
      <c r="AG73" s="711"/>
      <c r="AH73" s="711"/>
      <c r="AI73" s="711"/>
      <c r="AJ73" s="711"/>
      <c r="AK73" s="711"/>
      <c r="AL73" s="720"/>
      <c r="AM73" s="688"/>
    </row>
    <row r="74" spans="1:39" ht="3" customHeight="1">
      <c r="A74" s="684"/>
      <c r="B74" s="693"/>
      <c r="C74" s="693"/>
      <c r="D74" s="693"/>
      <c r="E74" s="693"/>
      <c r="F74" s="693"/>
      <c r="G74" s="693"/>
      <c r="H74" s="693"/>
      <c r="I74" s="693"/>
      <c r="J74" s="693"/>
      <c r="K74" s="693"/>
      <c r="L74" s="693"/>
      <c r="M74" s="693"/>
      <c r="N74" s="693"/>
      <c r="O74" s="693"/>
      <c r="P74" s="693"/>
      <c r="Q74" s="693"/>
      <c r="R74" s="693"/>
      <c r="S74" s="693"/>
      <c r="T74" s="693"/>
      <c r="U74" s="693"/>
      <c r="V74" s="693"/>
      <c r="W74" s="693"/>
      <c r="X74" s="693"/>
      <c r="Y74" s="693"/>
      <c r="Z74" s="693"/>
      <c r="AA74" s="693"/>
      <c r="AB74" s="719"/>
      <c r="AC74" s="711"/>
      <c r="AD74" s="711"/>
      <c r="AE74" s="711"/>
      <c r="AF74" s="711"/>
      <c r="AG74" s="711"/>
      <c r="AH74" s="711"/>
      <c r="AI74" s="711"/>
      <c r="AJ74" s="711"/>
      <c r="AK74" s="711"/>
      <c r="AL74" s="720"/>
      <c r="AM74" s="688"/>
    </row>
    <row r="75" spans="1:39" ht="16.5" customHeight="1">
      <c r="A75" s="684"/>
      <c r="B75" s="693"/>
      <c r="C75" s="693"/>
      <c r="D75" s="693"/>
      <c r="E75" s="693"/>
      <c r="F75" s="693"/>
      <c r="G75" s="709" t="s">
        <v>658</v>
      </c>
      <c r="H75" s="1527"/>
      <c r="I75" s="1528"/>
      <c r="J75" s="1528"/>
      <c r="K75" s="1528"/>
      <c r="L75" s="1528"/>
      <c r="M75" s="1528"/>
      <c r="N75" s="1528"/>
      <c r="O75" s="1528"/>
      <c r="P75" s="1528"/>
      <c r="Q75" s="1528"/>
      <c r="R75" s="1528"/>
      <c r="S75" s="1528"/>
      <c r="T75" s="1528"/>
      <c r="U75" s="1528"/>
      <c r="V75" s="1528"/>
      <c r="W75" s="1528"/>
      <c r="X75" s="1528"/>
      <c r="Y75" s="1528"/>
      <c r="Z75" s="1529"/>
      <c r="AA75" s="693"/>
      <c r="AB75" s="719"/>
      <c r="AC75" s="711"/>
      <c r="AD75" s="711"/>
      <c r="AE75" s="711"/>
      <c r="AF75" s="711"/>
      <c r="AG75" s="711"/>
      <c r="AH75" s="711"/>
      <c r="AI75" s="711"/>
      <c r="AJ75" s="711"/>
      <c r="AK75" s="711"/>
      <c r="AL75" s="720"/>
      <c r="AM75" s="688"/>
    </row>
    <row r="76" spans="1:39">
      <c r="A76" s="684"/>
      <c r="B76" s="693"/>
      <c r="C76" s="693"/>
      <c r="D76" s="693"/>
      <c r="E76" s="693"/>
      <c r="F76" s="693"/>
      <c r="G76" s="693"/>
      <c r="H76" s="693"/>
      <c r="I76" s="693"/>
      <c r="J76" s="693"/>
      <c r="K76" s="693"/>
      <c r="L76" s="693"/>
      <c r="M76" s="693"/>
      <c r="N76" s="693"/>
      <c r="O76" s="693"/>
      <c r="P76" s="693"/>
      <c r="Q76" s="735" t="s">
        <v>659</v>
      </c>
      <c r="R76" s="693"/>
      <c r="S76" s="693"/>
      <c r="T76" s="693"/>
      <c r="U76" s="693"/>
      <c r="V76" s="693"/>
      <c r="W76" s="693"/>
      <c r="X76" s="693"/>
      <c r="Y76" s="693"/>
      <c r="Z76" s="693"/>
      <c r="AA76" s="693"/>
      <c r="AB76" s="719"/>
      <c r="AC76" s="711"/>
      <c r="AD76" s="711"/>
      <c r="AE76" s="711"/>
      <c r="AF76" s="711"/>
      <c r="AG76" s="711"/>
      <c r="AH76" s="711"/>
      <c r="AI76" s="711"/>
      <c r="AJ76" s="711"/>
      <c r="AK76" s="711"/>
      <c r="AL76" s="720"/>
      <c r="AM76" s="688"/>
    </row>
    <row r="77" spans="1:39">
      <c r="A77" s="684"/>
      <c r="B77" s="693"/>
      <c r="C77" s="693"/>
      <c r="D77" s="693"/>
      <c r="E77" s="693"/>
      <c r="F77" s="693"/>
      <c r="G77" s="693"/>
      <c r="H77" s="693"/>
      <c r="I77" s="693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693"/>
      <c r="V77" s="693"/>
      <c r="W77" s="693"/>
      <c r="X77" s="693"/>
      <c r="Y77" s="693"/>
      <c r="Z77" s="693"/>
      <c r="AA77" s="693"/>
      <c r="AB77" s="719"/>
      <c r="AC77" s="711"/>
      <c r="AD77" s="711"/>
      <c r="AE77" s="711"/>
      <c r="AF77" s="711"/>
      <c r="AG77" s="711"/>
      <c r="AH77" s="711"/>
      <c r="AI77" s="711"/>
      <c r="AJ77" s="711"/>
      <c r="AK77" s="711"/>
      <c r="AL77" s="720"/>
      <c r="AM77" s="688"/>
    </row>
    <row r="78" spans="1:39">
      <c r="A78" s="684"/>
      <c r="B78" s="693"/>
      <c r="C78" s="693"/>
      <c r="D78" s="693"/>
      <c r="E78" s="693"/>
      <c r="F78" s="693"/>
      <c r="G78" s="693"/>
      <c r="H78" s="709" t="s">
        <v>667</v>
      </c>
      <c r="I78" s="1547" t="s">
        <v>668</v>
      </c>
      <c r="J78" s="1548"/>
      <c r="K78" s="1548"/>
      <c r="L78" s="1548"/>
      <c r="M78" s="1548"/>
      <c r="N78" s="1549"/>
      <c r="O78" s="736" t="s">
        <v>142</v>
      </c>
      <c r="P78" s="1539" t="s">
        <v>669</v>
      </c>
      <c r="Q78" s="1540"/>
      <c r="R78" s="1540"/>
      <c r="S78" s="1540"/>
      <c r="T78" s="1540"/>
      <c r="U78" s="1540"/>
      <c r="V78" s="1540"/>
      <c r="W78" s="1540"/>
      <c r="X78" s="1541"/>
      <c r="Y78" s="693" t="s">
        <v>389</v>
      </c>
      <c r="Z78" s="693"/>
      <c r="AA78" s="693"/>
      <c r="AB78" s="719"/>
      <c r="AC78" s="711"/>
      <c r="AD78" s="711"/>
      <c r="AE78" s="711"/>
      <c r="AF78" s="711"/>
      <c r="AG78" s="711"/>
      <c r="AH78" s="711"/>
      <c r="AI78" s="711"/>
      <c r="AJ78" s="711"/>
      <c r="AK78" s="711"/>
      <c r="AL78" s="720"/>
      <c r="AM78" s="688"/>
    </row>
    <row r="79" spans="1:39">
      <c r="A79" s="684"/>
      <c r="B79" s="693"/>
      <c r="C79" s="693"/>
      <c r="D79" s="693" t="s">
        <v>670</v>
      </c>
      <c r="E79" s="693"/>
      <c r="F79" s="693"/>
      <c r="G79" s="693"/>
      <c r="H79" s="693"/>
      <c r="I79" s="693"/>
      <c r="J79" s="693"/>
      <c r="K79" s="737" t="s">
        <v>671</v>
      </c>
      <c r="L79" s="693"/>
      <c r="M79" s="693"/>
      <c r="N79" s="693"/>
      <c r="O79" s="693"/>
      <c r="P79" s="693"/>
      <c r="Q79" s="693"/>
      <c r="R79" s="693"/>
      <c r="S79" s="693"/>
      <c r="T79" s="693"/>
      <c r="U79" s="693"/>
      <c r="V79" s="693"/>
      <c r="W79" s="693"/>
      <c r="X79" s="693"/>
      <c r="Y79" s="693"/>
      <c r="Z79" s="693"/>
      <c r="AA79" s="693"/>
      <c r="AB79" s="719"/>
      <c r="AC79" s="711"/>
      <c r="AD79" s="711"/>
      <c r="AE79" s="711"/>
      <c r="AF79" s="711"/>
      <c r="AG79" s="711"/>
      <c r="AH79" s="711"/>
      <c r="AI79" s="711"/>
      <c r="AJ79" s="711"/>
      <c r="AK79" s="711"/>
      <c r="AL79" s="720"/>
      <c r="AM79" s="688"/>
    </row>
    <row r="80" spans="1:39" ht="6" customHeight="1">
      <c r="A80" s="684"/>
      <c r="B80" s="693"/>
      <c r="C80" s="693"/>
      <c r="D80" s="693"/>
      <c r="E80" s="693"/>
      <c r="F80" s="693"/>
      <c r="G80" s="693"/>
      <c r="H80" s="693"/>
      <c r="I80" s="693"/>
      <c r="J80" s="693"/>
      <c r="K80" s="693"/>
      <c r="L80" s="693"/>
      <c r="M80" s="693"/>
      <c r="N80" s="693"/>
      <c r="O80" s="693"/>
      <c r="P80" s="693"/>
      <c r="Q80" s="693"/>
      <c r="R80" s="693"/>
      <c r="S80" s="693"/>
      <c r="T80" s="693"/>
      <c r="U80" s="693"/>
      <c r="V80" s="693"/>
      <c r="W80" s="693"/>
      <c r="X80" s="693"/>
      <c r="Y80" s="693"/>
      <c r="Z80" s="693"/>
      <c r="AA80" s="693"/>
      <c r="AB80" s="719"/>
      <c r="AC80" s="711"/>
      <c r="AD80" s="711"/>
      <c r="AE80" s="711"/>
      <c r="AF80" s="711"/>
      <c r="AG80" s="711"/>
      <c r="AH80" s="711"/>
      <c r="AI80" s="711"/>
      <c r="AJ80" s="711"/>
      <c r="AK80" s="711"/>
      <c r="AL80" s="720"/>
      <c r="AM80" s="688"/>
    </row>
    <row r="81" spans="1:39" ht="16.5" customHeight="1">
      <c r="A81" s="684"/>
      <c r="B81" s="693"/>
      <c r="C81" s="693"/>
      <c r="D81" s="693"/>
      <c r="E81" s="693"/>
      <c r="F81" s="693"/>
      <c r="G81" s="693"/>
      <c r="H81" s="709" t="s">
        <v>672</v>
      </c>
      <c r="I81" s="1536"/>
      <c r="J81" s="1537"/>
      <c r="K81" s="1537"/>
      <c r="L81" s="1537"/>
      <c r="M81" s="1537"/>
      <c r="N81" s="1537"/>
      <c r="O81" s="1537"/>
      <c r="P81" s="1537"/>
      <c r="Q81" s="1538"/>
      <c r="R81" s="738" t="s">
        <v>673</v>
      </c>
      <c r="S81" s="693"/>
      <c r="T81" s="693"/>
      <c r="U81" s="693"/>
      <c r="V81" s="693"/>
      <c r="W81" s="693"/>
      <c r="X81" s="693"/>
      <c r="Y81" s="693"/>
      <c r="Z81" s="693"/>
      <c r="AA81" s="693"/>
      <c r="AB81" s="719"/>
      <c r="AC81" s="711"/>
      <c r="AD81" s="711"/>
      <c r="AE81" s="711"/>
      <c r="AF81" s="711"/>
      <c r="AG81" s="711"/>
      <c r="AH81" s="711"/>
      <c r="AI81" s="711"/>
      <c r="AJ81" s="711"/>
      <c r="AK81" s="711"/>
      <c r="AL81" s="720"/>
      <c r="AM81" s="688"/>
    </row>
    <row r="82" spans="1:39" ht="4.5" customHeight="1">
      <c r="A82" s="684"/>
      <c r="B82" s="693"/>
      <c r="C82" s="693"/>
      <c r="D82" s="693"/>
      <c r="E82" s="693"/>
      <c r="F82" s="693"/>
      <c r="G82" s="693"/>
      <c r="H82" s="693"/>
      <c r="I82" s="693"/>
      <c r="J82" s="693"/>
      <c r="K82" s="693"/>
      <c r="L82" s="693"/>
      <c r="M82" s="693"/>
      <c r="N82" s="693"/>
      <c r="O82" s="693"/>
      <c r="P82" s="693"/>
      <c r="Q82" s="693"/>
      <c r="R82" s="693"/>
      <c r="S82" s="693"/>
      <c r="T82" s="693"/>
      <c r="U82" s="693"/>
      <c r="V82" s="693"/>
      <c r="W82" s="693"/>
      <c r="X82" s="693"/>
      <c r="Y82" s="693"/>
      <c r="Z82" s="693"/>
      <c r="AA82" s="693"/>
      <c r="AB82" s="727"/>
      <c r="AC82" s="728"/>
      <c r="AD82" s="728"/>
      <c r="AE82" s="728"/>
      <c r="AF82" s="728"/>
      <c r="AG82" s="728"/>
      <c r="AH82" s="728"/>
      <c r="AI82" s="728"/>
      <c r="AJ82" s="728"/>
      <c r="AK82" s="728"/>
      <c r="AL82" s="729"/>
      <c r="AM82" s="688"/>
    </row>
    <row r="83" spans="1:39" ht="15.75" customHeight="1">
      <c r="A83" s="684"/>
      <c r="B83" s="693"/>
      <c r="C83" s="693" t="s">
        <v>674</v>
      </c>
      <c r="D83" s="693"/>
      <c r="E83" s="693"/>
      <c r="F83" s="693"/>
      <c r="G83" s="693"/>
      <c r="H83" s="693"/>
      <c r="I83" s="693"/>
      <c r="J83" s="693"/>
      <c r="K83" s="693"/>
      <c r="N83" s="706" t="str">
        <f>AF10</f>
        <v>2</v>
      </c>
      <c r="O83" s="706" t="str">
        <f>AG10</f>
        <v>0</v>
      </c>
      <c r="P83" s="706" t="str">
        <f>AH10</f>
        <v>1</v>
      </c>
      <c r="Q83" s="706">
        <f>AI10</f>
        <v>1</v>
      </c>
      <c r="R83" s="706" t="str">
        <f>AJ10</f>
        <v>-</v>
      </c>
      <c r="S83" s="706">
        <v>2</v>
      </c>
      <c r="T83" s="706">
        <v>0</v>
      </c>
      <c r="U83" s="706">
        <f>AK10</f>
        <v>1</v>
      </c>
      <c r="V83" s="706">
        <f>AL10</f>
        <v>2</v>
      </c>
      <c r="W83" s="693"/>
      <c r="X83" s="693"/>
      <c r="Y83" s="693"/>
      <c r="Z83" s="693"/>
      <c r="AA83" s="693"/>
      <c r="AB83" s="693"/>
      <c r="AC83" s="693"/>
      <c r="AD83" s="693"/>
      <c r="AE83" s="693"/>
      <c r="AF83" s="693"/>
      <c r="AG83" s="693"/>
      <c r="AH83" s="693"/>
      <c r="AI83" s="693"/>
      <c r="AJ83" s="693"/>
      <c r="AK83" s="693"/>
      <c r="AL83" s="693"/>
      <c r="AM83" s="688"/>
    </row>
    <row r="84" spans="1:39" ht="5.25" customHeight="1">
      <c r="A84" s="699"/>
      <c r="B84" s="700"/>
      <c r="C84" s="700"/>
      <c r="D84" s="700"/>
      <c r="E84" s="700"/>
      <c r="F84" s="700"/>
      <c r="G84" s="700"/>
      <c r="H84" s="700"/>
      <c r="I84" s="700"/>
      <c r="J84" s="700"/>
      <c r="K84" s="700"/>
      <c r="L84" s="700"/>
      <c r="M84" s="700"/>
      <c r="N84" s="700"/>
      <c r="O84" s="700"/>
      <c r="P84" s="700"/>
      <c r="Q84" s="700"/>
      <c r="R84" s="700"/>
      <c r="S84" s="700"/>
      <c r="T84" s="700"/>
      <c r="U84" s="700"/>
      <c r="V84" s="700"/>
      <c r="W84" s="700"/>
      <c r="X84" s="700"/>
      <c r="Y84" s="700"/>
      <c r="Z84" s="700"/>
      <c r="AA84" s="700"/>
      <c r="AB84" s="700"/>
      <c r="AC84" s="700"/>
      <c r="AD84" s="700"/>
      <c r="AE84" s="700"/>
      <c r="AF84" s="700"/>
      <c r="AG84" s="700"/>
      <c r="AH84" s="700"/>
      <c r="AI84" s="700"/>
      <c r="AJ84" s="700"/>
      <c r="AK84" s="700"/>
      <c r="AL84" s="700"/>
      <c r="AM84" s="701"/>
    </row>
    <row r="85" spans="1:39" ht="4.5" customHeight="1"/>
  </sheetData>
  <sheetProtection password="E221" sheet="1" objects="1" scenarios="1" formatCells="0" formatColumns="0" formatRows="0"/>
  <mergeCells count="31">
    <mergeCell ref="B2:S2"/>
    <mergeCell ref="U2:AL2"/>
    <mergeCell ref="I81:Q81"/>
    <mergeCell ref="P78:X78"/>
    <mergeCell ref="O57:S57"/>
    <mergeCell ref="V57:Z57"/>
    <mergeCell ref="E62:I62"/>
    <mergeCell ref="V71:Z71"/>
    <mergeCell ref="M71:R71"/>
    <mergeCell ref="I78:N78"/>
    <mergeCell ref="H75:Z75"/>
    <mergeCell ref="H73:Z73"/>
    <mergeCell ref="K54:N54"/>
    <mergeCell ref="G54:J54"/>
    <mergeCell ref="W55:Z55"/>
    <mergeCell ref="W54:Z54"/>
    <mergeCell ref="S55:V55"/>
    <mergeCell ref="S54:V54"/>
    <mergeCell ref="C54:F54"/>
    <mergeCell ref="C55:F55"/>
    <mergeCell ref="O54:R54"/>
    <mergeCell ref="G55:J55"/>
    <mergeCell ref="K55:N55"/>
    <mergeCell ref="O55:R55"/>
    <mergeCell ref="AB43:AC43"/>
    <mergeCell ref="AE43:AF43"/>
    <mergeCell ref="AH43:AK43"/>
    <mergeCell ref="B7:F11"/>
    <mergeCell ref="AF7:AL8"/>
    <mergeCell ref="AB38:AL38"/>
    <mergeCell ref="AB40:AL40"/>
  </mergeCells>
  <phoneticPr fontId="114" type="noConversion"/>
  <hyperlinks>
    <hyperlink ref="B2:D2" location="MainMenu!A1" display="MainMenu!A1"/>
  </hyperlinks>
  <printOptions horizontalCentered="1"/>
  <pageMargins left="0" right="0" top="0.5" bottom="0.5" header="0.25" footer="0.4"/>
  <pageSetup paperSize="144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EH53"/>
  <sheetViews>
    <sheetView showRowColHeaders="0" showZeros="0" topLeftCell="A2" zoomScaleSheetLayoutView="100" workbookViewId="0">
      <selection activeCell="B2" sqref="B2:G2"/>
    </sheetView>
  </sheetViews>
  <sheetFormatPr defaultColWidth="0" defaultRowHeight="15" zeroHeight="1"/>
  <cols>
    <col min="1" max="1" width="2.25" style="578" customWidth="1"/>
    <col min="2" max="2" width="5.75" style="579" customWidth="1"/>
    <col min="3" max="3" width="3.625" style="578" customWidth="1"/>
    <col min="4" max="4" width="3" style="617" customWidth="1"/>
    <col min="5" max="7" width="6.875" style="617" customWidth="1"/>
    <col min="8" max="8" width="6" style="617" customWidth="1"/>
    <col min="9" max="9" width="3" style="617" customWidth="1"/>
    <col min="10" max="12" width="5.75" style="617" customWidth="1"/>
    <col min="13" max="23" width="2.125" style="617" customWidth="1"/>
    <col min="24" max="24" width="1.375" style="617" customWidth="1"/>
    <col min="25" max="16384" width="8" style="578" hidden="1"/>
  </cols>
  <sheetData>
    <row r="1" spans="1:138" s="49" customFormat="1" hidden="1">
      <c r="A1" s="217">
        <v>1</v>
      </c>
      <c r="B1" s="217">
        <f>A1+1</f>
        <v>2</v>
      </c>
      <c r="C1" s="217">
        <f t="shared" ref="C1:W1" si="0">B1+1</f>
        <v>3</v>
      </c>
      <c r="D1" s="217">
        <f t="shared" si="0"/>
        <v>4</v>
      </c>
      <c r="E1" s="217">
        <f t="shared" si="0"/>
        <v>5</v>
      </c>
      <c r="F1" s="217">
        <f t="shared" si="0"/>
        <v>6</v>
      </c>
      <c r="G1" s="217">
        <f t="shared" si="0"/>
        <v>7</v>
      </c>
      <c r="H1" s="217">
        <f t="shared" si="0"/>
        <v>8</v>
      </c>
      <c r="I1" s="217">
        <f t="shared" si="0"/>
        <v>9</v>
      </c>
      <c r="J1" s="217">
        <f t="shared" si="0"/>
        <v>10</v>
      </c>
      <c r="K1" s="217">
        <f t="shared" si="0"/>
        <v>11</v>
      </c>
      <c r="L1" s="217">
        <f t="shared" si="0"/>
        <v>12</v>
      </c>
      <c r="M1" s="217">
        <f t="shared" si="0"/>
        <v>13</v>
      </c>
      <c r="N1" s="217">
        <f t="shared" si="0"/>
        <v>14</v>
      </c>
      <c r="O1" s="217">
        <f t="shared" si="0"/>
        <v>15</v>
      </c>
      <c r="P1" s="217">
        <f t="shared" si="0"/>
        <v>16</v>
      </c>
      <c r="Q1" s="217">
        <f t="shared" si="0"/>
        <v>17</v>
      </c>
      <c r="R1" s="217">
        <f t="shared" si="0"/>
        <v>18</v>
      </c>
      <c r="S1" s="217">
        <f t="shared" si="0"/>
        <v>19</v>
      </c>
      <c r="T1" s="217">
        <f t="shared" si="0"/>
        <v>20</v>
      </c>
      <c r="U1" s="217">
        <f t="shared" si="0"/>
        <v>21</v>
      </c>
      <c r="V1" s="217">
        <f t="shared" si="0"/>
        <v>22</v>
      </c>
      <c r="W1" s="217">
        <f t="shared" si="0"/>
        <v>23</v>
      </c>
    </row>
    <row r="2" spans="1:138" ht="16.5" thickBot="1">
      <c r="A2" s="617"/>
      <c r="B2" s="1252" t="s">
        <v>252</v>
      </c>
      <c r="C2" s="1252"/>
      <c r="D2" s="1252"/>
      <c r="E2" s="1252"/>
      <c r="F2" s="1252"/>
      <c r="G2" s="1252"/>
      <c r="H2" s="581"/>
      <c r="I2" s="583" t="s">
        <v>129</v>
      </c>
      <c r="J2" s="585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84"/>
      <c r="Z2" s="584"/>
      <c r="AA2" s="584"/>
      <c r="AB2" s="584"/>
      <c r="AC2" s="584"/>
      <c r="AD2" s="584"/>
      <c r="AE2" s="584"/>
      <c r="AF2" s="584"/>
      <c r="AG2" s="584"/>
      <c r="AH2" s="584"/>
      <c r="AI2" s="584"/>
      <c r="AJ2" s="584"/>
      <c r="AK2" s="584"/>
      <c r="AL2" s="584"/>
      <c r="AM2" s="584"/>
      <c r="AN2" s="584"/>
      <c r="AO2" s="584"/>
      <c r="AP2" s="584"/>
      <c r="AQ2" s="584"/>
      <c r="AR2" s="582"/>
      <c r="AS2" s="582"/>
      <c r="AT2" s="582"/>
      <c r="AU2" s="582"/>
      <c r="AV2" s="582"/>
      <c r="AW2" s="582"/>
      <c r="AX2" s="582"/>
      <c r="AY2" s="582"/>
      <c r="AZ2" s="582"/>
      <c r="BA2" s="582"/>
      <c r="BB2" s="582"/>
      <c r="BC2" s="582"/>
      <c r="BD2" s="582"/>
      <c r="BE2" s="582"/>
      <c r="BF2" s="582"/>
      <c r="BG2" s="582"/>
      <c r="BH2" s="582"/>
      <c r="BI2" s="582"/>
      <c r="BJ2" s="582"/>
      <c r="BK2" s="582"/>
      <c r="BL2" s="582"/>
      <c r="BM2" s="582"/>
      <c r="BN2" s="582"/>
      <c r="BO2" s="582"/>
      <c r="BP2" s="582"/>
      <c r="BQ2" s="582"/>
      <c r="BR2" s="582"/>
      <c r="BS2" s="582"/>
      <c r="BT2" s="582"/>
      <c r="BU2" s="582"/>
      <c r="BV2" s="582"/>
      <c r="BW2" s="582"/>
      <c r="BX2" s="582"/>
      <c r="BY2" s="582"/>
      <c r="BZ2" s="582"/>
      <c r="CA2" s="582"/>
      <c r="CB2" s="582"/>
      <c r="CC2" s="582"/>
      <c r="CD2" s="582"/>
      <c r="CE2" s="582"/>
      <c r="CF2" s="582"/>
      <c r="CG2" s="582"/>
      <c r="CH2" s="582"/>
      <c r="CI2" s="582"/>
      <c r="CJ2" s="582"/>
      <c r="CK2" s="582"/>
      <c r="CL2" s="582"/>
      <c r="CM2" s="582"/>
      <c r="CN2" s="582"/>
      <c r="CO2" s="582"/>
      <c r="CP2" s="582"/>
      <c r="CQ2" s="582"/>
      <c r="CR2" s="582"/>
      <c r="CS2" s="582"/>
      <c r="CT2" s="582"/>
      <c r="CU2" s="582"/>
      <c r="CV2" s="582"/>
      <c r="CW2" s="582"/>
      <c r="CX2" s="582"/>
      <c r="CY2" s="582"/>
      <c r="CZ2" s="582"/>
      <c r="DA2" s="582"/>
      <c r="DB2" s="582"/>
      <c r="DC2" s="582"/>
      <c r="DD2" s="582"/>
      <c r="DE2" s="582"/>
      <c r="DF2" s="582"/>
      <c r="DG2" s="582"/>
      <c r="DH2" s="582"/>
      <c r="DI2" s="582"/>
      <c r="DJ2" s="582"/>
      <c r="DK2" s="582"/>
      <c r="DL2" s="582"/>
      <c r="DM2" s="582"/>
      <c r="DN2" s="582"/>
      <c r="DO2" s="582"/>
      <c r="DP2" s="582"/>
      <c r="DQ2" s="582"/>
      <c r="DR2" s="582"/>
      <c r="DS2" s="582"/>
      <c r="DT2" s="582"/>
      <c r="DU2" s="582"/>
      <c r="DV2" s="582"/>
      <c r="DW2" s="582"/>
      <c r="DX2" s="582"/>
      <c r="DY2" s="582"/>
      <c r="DZ2" s="582"/>
      <c r="EA2" s="582"/>
      <c r="EB2" s="582"/>
      <c r="EC2" s="582"/>
      <c r="ED2" s="582"/>
      <c r="EE2" s="582"/>
      <c r="EF2" s="582"/>
      <c r="EG2" s="582"/>
      <c r="EH2" s="582"/>
    </row>
    <row r="3" spans="1:138" ht="17.25" thickTop="1" thickBot="1">
      <c r="A3" s="617"/>
      <c r="B3" s="833" t="s">
        <v>198</v>
      </c>
      <c r="C3" s="834"/>
      <c r="D3" s="834"/>
      <c r="E3" s="834"/>
      <c r="F3" s="834"/>
      <c r="G3" s="834"/>
      <c r="H3" s="834"/>
      <c r="I3" s="835"/>
      <c r="J3" s="836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8"/>
      <c r="X3" s="284"/>
      <c r="Y3" s="584"/>
      <c r="Z3" s="584"/>
      <c r="AA3" s="584"/>
      <c r="AB3" s="584"/>
      <c r="AC3" s="584"/>
      <c r="AD3" s="584"/>
      <c r="AE3" s="584"/>
      <c r="AF3" s="584"/>
      <c r="AG3" s="584"/>
      <c r="AH3" s="584"/>
      <c r="AI3" s="584"/>
      <c r="AJ3" s="584"/>
      <c r="AK3" s="584"/>
      <c r="AL3" s="584"/>
      <c r="AM3" s="584"/>
      <c r="AN3" s="584"/>
      <c r="AO3" s="584"/>
      <c r="AP3" s="584"/>
      <c r="AQ3" s="584"/>
      <c r="AR3" s="582"/>
      <c r="AS3" s="582"/>
      <c r="AT3" s="582"/>
      <c r="AU3" s="582"/>
      <c r="AV3" s="582"/>
      <c r="AW3" s="582"/>
      <c r="AX3" s="582"/>
      <c r="AY3" s="582"/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/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/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82"/>
      <c r="CJ3" s="582"/>
      <c r="CK3" s="582"/>
      <c r="CL3" s="582"/>
      <c r="CM3" s="582"/>
      <c r="CN3" s="582"/>
      <c r="CO3" s="582"/>
      <c r="CP3" s="582"/>
      <c r="CQ3" s="582"/>
      <c r="CR3" s="582"/>
      <c r="CS3" s="582"/>
      <c r="CT3" s="582"/>
      <c r="CU3" s="582"/>
      <c r="CV3" s="582"/>
      <c r="CW3" s="582"/>
      <c r="CX3" s="582"/>
      <c r="CY3" s="582"/>
      <c r="CZ3" s="582"/>
      <c r="DA3" s="582"/>
      <c r="DB3" s="582"/>
      <c r="DC3" s="582"/>
      <c r="DD3" s="582"/>
      <c r="DE3" s="582"/>
      <c r="DF3" s="582"/>
      <c r="DG3" s="582"/>
      <c r="DH3" s="582"/>
      <c r="DI3" s="582"/>
      <c r="DJ3" s="582"/>
      <c r="DK3" s="582"/>
      <c r="DL3" s="582"/>
      <c r="DM3" s="582"/>
      <c r="DN3" s="582"/>
      <c r="DO3" s="582"/>
      <c r="DP3" s="582"/>
      <c r="DQ3" s="582"/>
      <c r="DR3" s="582"/>
      <c r="DS3" s="582"/>
      <c r="DT3" s="582"/>
      <c r="DU3" s="582"/>
      <c r="DV3" s="582"/>
      <c r="DW3" s="582"/>
      <c r="DX3" s="582"/>
      <c r="DY3" s="582"/>
      <c r="DZ3" s="582"/>
      <c r="EA3" s="582"/>
      <c r="EB3" s="582"/>
      <c r="EC3" s="582"/>
      <c r="ED3" s="582"/>
      <c r="EE3" s="582"/>
      <c r="EF3" s="582"/>
      <c r="EG3" s="582"/>
      <c r="EH3" s="582"/>
    </row>
    <row r="4" spans="1:138" s="617" customFormat="1" ht="15.75" thickTop="1">
      <c r="A4" s="619"/>
      <c r="B4" s="1553" t="s">
        <v>94</v>
      </c>
      <c r="C4" s="1554"/>
      <c r="D4" s="1554"/>
      <c r="E4" s="1554"/>
      <c r="F4" s="1554"/>
      <c r="G4" s="1554"/>
      <c r="H4" s="1554"/>
      <c r="I4" s="1554"/>
      <c r="J4" s="1554"/>
      <c r="K4" s="1554"/>
      <c r="L4" s="1554"/>
      <c r="M4" s="1554"/>
      <c r="N4" s="1554"/>
      <c r="O4" s="1554"/>
      <c r="P4" s="1554"/>
      <c r="Q4" s="1554"/>
      <c r="R4" s="1554"/>
      <c r="S4" s="1554"/>
      <c r="T4" s="1554"/>
      <c r="U4" s="1554"/>
      <c r="V4" s="1554"/>
      <c r="W4" s="1555"/>
    </row>
    <row r="5" spans="1:138" s="617" customFormat="1" ht="31.5" customHeight="1">
      <c r="A5" s="619"/>
      <c r="B5" s="621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2"/>
      <c r="N5" s="622"/>
      <c r="O5" s="622"/>
      <c r="P5" s="622"/>
      <c r="Q5" s="622"/>
      <c r="R5" s="622"/>
      <c r="S5" s="622"/>
      <c r="T5" s="622"/>
      <c r="U5" s="622"/>
      <c r="V5" s="622"/>
      <c r="W5" s="623"/>
    </row>
    <row r="6" spans="1:138" s="617" customFormat="1">
      <c r="A6" s="619"/>
      <c r="B6" s="1553" t="s">
        <v>95</v>
      </c>
      <c r="C6" s="1554"/>
      <c r="D6" s="1554"/>
      <c r="E6" s="1554"/>
      <c r="F6" s="1554"/>
      <c r="G6" s="1554"/>
      <c r="H6" s="1554"/>
      <c r="I6" s="1554"/>
      <c r="J6" s="1554"/>
      <c r="K6" s="1554"/>
      <c r="L6" s="1554"/>
      <c r="M6" s="1554"/>
      <c r="N6" s="1554"/>
      <c r="O6" s="1554"/>
      <c r="P6" s="1554"/>
      <c r="Q6" s="1554"/>
      <c r="R6" s="1554"/>
      <c r="S6" s="1554"/>
      <c r="T6" s="1554"/>
      <c r="U6" s="1554"/>
      <c r="V6" s="1554"/>
      <c r="W6" s="1555"/>
    </row>
    <row r="7" spans="1:138" s="617" customFormat="1">
      <c r="A7" s="619"/>
      <c r="B7" s="1556" t="s">
        <v>96</v>
      </c>
      <c r="C7" s="1557"/>
      <c r="D7" s="1557"/>
      <c r="E7" s="1557"/>
      <c r="F7" s="1557"/>
      <c r="G7" s="1557"/>
      <c r="H7" s="1557"/>
      <c r="I7" s="1557"/>
      <c r="J7" s="1557"/>
      <c r="K7" s="1557"/>
      <c r="L7" s="1557"/>
      <c r="M7" s="1557"/>
      <c r="N7" s="1557"/>
      <c r="O7" s="1557"/>
      <c r="P7" s="1557"/>
      <c r="Q7" s="1557"/>
      <c r="R7" s="1557"/>
      <c r="S7" s="1557"/>
      <c r="T7" s="1557"/>
      <c r="U7" s="1557"/>
      <c r="V7" s="1557"/>
      <c r="W7" s="1558"/>
    </row>
    <row r="8" spans="1:138" s="617" customFormat="1">
      <c r="A8" s="619"/>
      <c r="B8" s="601"/>
      <c r="C8" s="587"/>
      <c r="D8" s="587"/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7"/>
      <c r="P8" s="587"/>
      <c r="Q8" s="587"/>
      <c r="R8" s="587"/>
      <c r="S8" s="587"/>
      <c r="T8" s="587"/>
      <c r="U8" s="587"/>
      <c r="V8" s="587"/>
      <c r="W8" s="602"/>
    </row>
    <row r="9" spans="1:138" s="617" customFormat="1">
      <c r="A9" s="619"/>
      <c r="B9" s="601" t="s">
        <v>97</v>
      </c>
      <c r="C9" s="587"/>
      <c r="D9" s="587"/>
      <c r="E9" s="587"/>
      <c r="F9" s="587"/>
      <c r="G9" s="593"/>
      <c r="H9" s="593"/>
      <c r="I9" s="593"/>
      <c r="J9" s="593"/>
      <c r="K9" s="593"/>
      <c r="L9" s="593"/>
      <c r="M9" s="593"/>
      <c r="N9" s="593"/>
      <c r="O9" s="593"/>
      <c r="P9" s="593"/>
      <c r="Q9" s="593"/>
      <c r="R9" s="593"/>
      <c r="S9" s="593"/>
      <c r="T9" s="593"/>
      <c r="U9" s="593"/>
      <c r="V9" s="593"/>
      <c r="W9" s="603"/>
    </row>
    <row r="10" spans="1:138" s="617" customFormat="1">
      <c r="A10" s="619"/>
      <c r="B10" s="601" t="s">
        <v>133</v>
      </c>
      <c r="C10" s="587"/>
      <c r="D10" s="587"/>
      <c r="E10" s="587"/>
      <c r="F10" s="587"/>
      <c r="G10" s="587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7"/>
      <c r="T10" s="587"/>
      <c r="U10" s="587"/>
      <c r="V10" s="587"/>
      <c r="W10" s="602"/>
    </row>
    <row r="11" spans="1:138" s="618" customFormat="1" ht="18" customHeight="1">
      <c r="A11" s="620"/>
      <c r="B11" s="766">
        <f>'Other Deails'!G2</f>
        <v>40603</v>
      </c>
      <c r="C11" s="1562">
        <f>'Other Deails'!H2</f>
        <v>40968</v>
      </c>
      <c r="D11" s="1562"/>
      <c r="E11" s="588" t="s">
        <v>134</v>
      </c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604"/>
    </row>
    <row r="12" spans="1:138" s="617" customFormat="1" ht="17.25" customHeight="1">
      <c r="A12" s="619"/>
      <c r="B12" s="1559" t="s">
        <v>526</v>
      </c>
      <c r="C12" s="589" t="s">
        <v>211</v>
      </c>
      <c r="D12" s="590"/>
      <c r="E12" s="590"/>
      <c r="F12" s="590"/>
      <c r="G12" s="590"/>
      <c r="H12" s="590"/>
      <c r="I12" s="590"/>
      <c r="J12" s="590"/>
      <c r="K12" s="590"/>
      <c r="L12" s="591"/>
      <c r="M12" s="589" t="s">
        <v>500</v>
      </c>
      <c r="N12" s="590"/>
      <c r="O12" s="590"/>
      <c r="P12" s="590"/>
      <c r="Q12" s="590"/>
      <c r="R12" s="590"/>
      <c r="S12" s="590"/>
      <c r="T12" s="590"/>
      <c r="U12" s="590"/>
      <c r="V12" s="590"/>
      <c r="W12" s="605"/>
    </row>
    <row r="13" spans="1:138" s="617" customFormat="1" ht="17.25" customHeight="1">
      <c r="A13" s="619"/>
      <c r="B13" s="1560"/>
      <c r="C13" s="592"/>
      <c r="D13" s="593"/>
      <c r="E13" s="1550" t="str">
        <f>'Other Deails'!A6</f>
        <v>KIRITCHANDRA JAYANTILAL PATEL</v>
      </c>
      <c r="F13" s="1550"/>
      <c r="G13" s="1550"/>
      <c r="H13" s="1550"/>
      <c r="I13" s="1550"/>
      <c r="J13" s="1550"/>
      <c r="K13" s="1550"/>
      <c r="L13" s="1551"/>
      <c r="M13" s="594" t="str">
        <f>UPPER(MID('Other Deails'!$H$17,A1,1))</f>
        <v>A</v>
      </c>
      <c r="N13" s="594" t="str">
        <f>UPPER(MID('Other Deails'!$H$17,B1,1))</f>
        <v>C</v>
      </c>
      <c r="O13" s="594" t="str">
        <f>UPPER(MID('Other Deails'!$H$17,C1,1))</f>
        <v>F</v>
      </c>
      <c r="P13" s="594" t="str">
        <f>UPPER(MID('Other Deails'!$H$17,D1,1))</f>
        <v>P</v>
      </c>
      <c r="Q13" s="594" t="str">
        <f>UPPER(MID('Other Deails'!$H$17,E1,1))</f>
        <v>P</v>
      </c>
      <c r="R13" s="594" t="str">
        <f>UPPER(MID('Other Deails'!$H$17,F1,1))</f>
        <v>3</v>
      </c>
      <c r="S13" s="594" t="str">
        <f>UPPER(MID('Other Deails'!$H$17,G1,1))</f>
        <v>0</v>
      </c>
      <c r="T13" s="594" t="str">
        <f>UPPER(MID('Other Deails'!$H$17,H1,1))</f>
        <v>4</v>
      </c>
      <c r="U13" s="594" t="str">
        <f>UPPER(MID('Other Deails'!$H$17,I1,1))</f>
        <v>7</v>
      </c>
      <c r="V13" s="594" t="str">
        <f>UPPER(MID('Other Deails'!$H$17,J1,1))</f>
        <v>F</v>
      </c>
      <c r="W13" s="606"/>
    </row>
    <row r="14" spans="1:138" s="617" customFormat="1" ht="17.25" customHeight="1">
      <c r="A14" s="619"/>
      <c r="B14" s="1560"/>
      <c r="C14" s="589" t="s">
        <v>98</v>
      </c>
      <c r="D14" s="590"/>
      <c r="E14" s="590"/>
      <c r="F14" s="590"/>
      <c r="G14" s="590"/>
      <c r="H14" s="590"/>
      <c r="I14" s="591"/>
      <c r="J14" s="589" t="s">
        <v>505</v>
      </c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605"/>
    </row>
    <row r="15" spans="1:138" s="617" customFormat="1" ht="17.25" customHeight="1">
      <c r="A15" s="619"/>
      <c r="B15" s="1560"/>
      <c r="C15" s="592"/>
      <c r="D15" s="1550" t="str">
        <f>IF('Other Deails'!H8&lt;=0," ",'Other Deails'!H8)</f>
        <v>8/111</v>
      </c>
      <c r="E15" s="1550"/>
      <c r="F15" s="1550"/>
      <c r="G15" s="1550"/>
      <c r="H15" s="1550"/>
      <c r="I15" s="1551"/>
      <c r="J15" s="592"/>
      <c r="K15" s="1550" t="str">
        <f>IF('Other Deails'!H8&lt;=9," ",'Other Deails'!H9)</f>
        <v xml:space="preserve">Various Colony </v>
      </c>
      <c r="L15" s="1550"/>
      <c r="M15" s="1550"/>
      <c r="N15" s="1550"/>
      <c r="O15" s="1550"/>
      <c r="P15" s="1550"/>
      <c r="Q15" s="1550"/>
      <c r="R15" s="1550"/>
      <c r="S15" s="1550"/>
      <c r="T15" s="1550"/>
      <c r="U15" s="1550"/>
      <c r="V15" s="1550"/>
      <c r="W15" s="603"/>
    </row>
    <row r="16" spans="1:138" s="617" customFormat="1" ht="17.25" customHeight="1">
      <c r="A16" s="619"/>
      <c r="B16" s="1560"/>
      <c r="C16" s="589" t="s">
        <v>506</v>
      </c>
      <c r="D16" s="590"/>
      <c r="E16" s="590"/>
      <c r="F16" s="590"/>
      <c r="G16" s="590"/>
      <c r="H16" s="590"/>
      <c r="I16" s="591"/>
      <c r="J16" s="589" t="s">
        <v>99</v>
      </c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605"/>
    </row>
    <row r="17" spans="1:23" ht="17.25" customHeight="1">
      <c r="A17" s="619"/>
      <c r="B17" s="1560"/>
      <c r="C17" s="592"/>
      <c r="D17" s="1550" t="str">
        <f>IF('Other Deails'!H10&lt;=0," ",'Other Deails'!H10)</f>
        <v>Sunset Point Road</v>
      </c>
      <c r="E17" s="1550"/>
      <c r="F17" s="1550"/>
      <c r="G17" s="1550"/>
      <c r="H17" s="1550"/>
      <c r="I17" s="1551"/>
      <c r="J17" s="592"/>
      <c r="K17" s="1550" t="str">
        <f>IF('Other Deails'!H11&lt;=0," ",'Other Deails'!H11)</f>
        <v>Near SBI Staff Qtr</v>
      </c>
      <c r="L17" s="1550"/>
      <c r="M17" s="1550"/>
      <c r="N17" s="1550"/>
      <c r="O17" s="1550"/>
      <c r="P17" s="1550"/>
      <c r="Q17" s="1550"/>
      <c r="R17" s="1550"/>
      <c r="S17" s="1550"/>
      <c r="T17" s="1550"/>
      <c r="U17" s="1550"/>
      <c r="V17" s="1550"/>
      <c r="W17" s="603"/>
    </row>
    <row r="18" spans="1:23" ht="17.25" customHeight="1">
      <c r="A18" s="619"/>
      <c r="B18" s="1560"/>
      <c r="C18" s="589" t="s">
        <v>512</v>
      </c>
      <c r="D18" s="590"/>
      <c r="E18" s="590"/>
      <c r="F18" s="590"/>
      <c r="G18" s="590"/>
      <c r="H18" s="590"/>
      <c r="I18" s="591"/>
      <c r="J18" s="589" t="s">
        <v>514</v>
      </c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605"/>
    </row>
    <row r="19" spans="1:23" ht="17.25" customHeight="1">
      <c r="A19" s="619"/>
      <c r="B19" s="1561"/>
      <c r="C19" s="592"/>
      <c r="D19" s="593"/>
      <c r="E19" s="1550" t="str">
        <f>IF('Other Deails'!H12&lt;=0," ",'Other Deails'!H12)</f>
        <v>Ahwa-Dangs</v>
      </c>
      <c r="F19" s="1550"/>
      <c r="G19" s="1550"/>
      <c r="H19" s="1550"/>
      <c r="I19" s="595"/>
      <c r="J19" s="592"/>
      <c r="K19" s="1550" t="str">
        <f>IF('Other Deails'!H13&lt;=0," ",'Other Deails'!H13)</f>
        <v>GUJARAT</v>
      </c>
      <c r="L19" s="1550"/>
      <c r="M19" s="1550"/>
      <c r="N19" s="1550"/>
      <c r="O19" s="1550"/>
      <c r="P19" s="1550"/>
      <c r="Q19" s="1550"/>
      <c r="R19" s="593"/>
      <c r="S19" s="593"/>
      <c r="T19" s="593"/>
      <c r="U19" s="593"/>
      <c r="V19" s="593"/>
      <c r="W19" s="603"/>
    </row>
    <row r="20" spans="1:23" ht="15.75" customHeight="1">
      <c r="A20" s="619"/>
      <c r="B20" s="1568" t="s">
        <v>45</v>
      </c>
      <c r="C20" s="596">
        <v>1</v>
      </c>
      <c r="D20" s="597" t="s">
        <v>100</v>
      </c>
      <c r="E20" s="598"/>
      <c r="F20" s="598"/>
      <c r="G20" s="598"/>
      <c r="H20" s="598"/>
      <c r="I20" s="598"/>
      <c r="J20" s="598"/>
      <c r="K20" s="598"/>
      <c r="L20" s="598"/>
      <c r="M20" s="599"/>
      <c r="N20" s="1552">
        <v>1</v>
      </c>
      <c r="O20" s="1552"/>
      <c r="P20" s="600"/>
      <c r="Q20" s="1564">
        <f>'16_1'!AI63</f>
        <v>326404</v>
      </c>
      <c r="R20" s="1564"/>
      <c r="S20" s="1564"/>
      <c r="T20" s="1564"/>
      <c r="U20" s="1564"/>
      <c r="V20" s="1564"/>
      <c r="W20" s="607"/>
    </row>
    <row r="21" spans="1:23" ht="15.75" customHeight="1">
      <c r="A21" s="619"/>
      <c r="B21" s="1569"/>
      <c r="C21" s="596">
        <v>2</v>
      </c>
      <c r="D21" s="597" t="s">
        <v>101</v>
      </c>
      <c r="E21" s="598"/>
      <c r="F21" s="598"/>
      <c r="G21" s="598"/>
      <c r="H21" s="598"/>
      <c r="I21" s="598"/>
      <c r="J21" s="598"/>
      <c r="K21" s="598"/>
      <c r="L21" s="598"/>
      <c r="M21" s="599"/>
      <c r="N21" s="1552">
        <v>2</v>
      </c>
      <c r="O21" s="1552"/>
      <c r="P21" s="600"/>
      <c r="Q21" s="1564">
        <f>'16_1'!AI74</f>
        <v>100000</v>
      </c>
      <c r="R21" s="1564"/>
      <c r="S21" s="1564"/>
      <c r="T21" s="1564"/>
      <c r="U21" s="1564"/>
      <c r="V21" s="1564"/>
      <c r="W21" s="607"/>
    </row>
    <row r="22" spans="1:23" ht="15.75" customHeight="1">
      <c r="A22" s="619"/>
      <c r="B22" s="1569"/>
      <c r="C22" s="596">
        <v>3</v>
      </c>
      <c r="D22" s="597" t="s">
        <v>102</v>
      </c>
      <c r="E22" s="598"/>
      <c r="F22" s="598"/>
      <c r="G22" s="598"/>
      <c r="H22" s="598"/>
      <c r="I22" s="598"/>
      <c r="J22" s="598"/>
      <c r="K22" s="598"/>
      <c r="L22" s="598"/>
      <c r="M22" s="599"/>
      <c r="N22" s="1552">
        <v>3</v>
      </c>
      <c r="O22" s="1552"/>
      <c r="P22" s="600"/>
      <c r="Q22" s="1564">
        <f>'16_1'!AI75</f>
        <v>226400</v>
      </c>
      <c r="R22" s="1564"/>
      <c r="S22" s="1564"/>
      <c r="T22" s="1564"/>
      <c r="U22" s="1564"/>
      <c r="V22" s="1564"/>
      <c r="W22" s="607"/>
    </row>
    <row r="23" spans="1:23" ht="15.75" customHeight="1">
      <c r="A23" s="619"/>
      <c r="B23" s="1569"/>
      <c r="C23" s="596">
        <v>4</v>
      </c>
      <c r="D23" s="597" t="s">
        <v>103</v>
      </c>
      <c r="E23" s="598"/>
      <c r="F23" s="598"/>
      <c r="G23" s="598"/>
      <c r="H23" s="598"/>
      <c r="I23" s="598"/>
      <c r="J23" s="598"/>
      <c r="K23" s="598"/>
      <c r="L23" s="598"/>
      <c r="M23" s="599"/>
      <c r="N23" s="1552">
        <v>4</v>
      </c>
      <c r="O23" s="1552"/>
      <c r="P23" s="600"/>
      <c r="Q23" s="1565">
        <f>'16_2'!AO46</f>
        <v>3845</v>
      </c>
      <c r="R23" s="1564"/>
      <c r="S23" s="1564"/>
      <c r="T23" s="1564"/>
      <c r="U23" s="1564"/>
      <c r="V23" s="1564"/>
      <c r="W23" s="607"/>
    </row>
    <row r="24" spans="1:23" ht="15.75" customHeight="1">
      <c r="A24" s="619"/>
      <c r="B24" s="1569"/>
      <c r="C24" s="596">
        <v>5</v>
      </c>
      <c r="D24" s="597" t="s">
        <v>104</v>
      </c>
      <c r="E24" s="598"/>
      <c r="F24" s="598"/>
      <c r="G24" s="598"/>
      <c r="H24" s="598"/>
      <c r="I24" s="598"/>
      <c r="J24" s="598"/>
      <c r="K24" s="598"/>
      <c r="L24" s="598"/>
      <c r="M24" s="599"/>
      <c r="N24" s="1552">
        <v>5</v>
      </c>
      <c r="O24" s="1552"/>
      <c r="P24" s="600"/>
      <c r="Q24" s="1563">
        <v>0</v>
      </c>
      <c r="R24" s="1563"/>
      <c r="S24" s="1563"/>
      <c r="T24" s="1563"/>
      <c r="U24" s="1563"/>
      <c r="V24" s="1563"/>
      <c r="W24" s="607"/>
    </row>
    <row r="25" spans="1:23" ht="15.75" customHeight="1">
      <c r="A25" s="619"/>
      <c r="B25" s="1569"/>
      <c r="C25" s="596">
        <v>6</v>
      </c>
      <c r="D25" s="597" t="s">
        <v>105</v>
      </c>
      <c r="E25" s="598"/>
      <c r="F25" s="598"/>
      <c r="G25" s="598"/>
      <c r="H25" s="598"/>
      <c r="I25" s="598"/>
      <c r="J25" s="598"/>
      <c r="K25" s="598"/>
      <c r="L25" s="598"/>
      <c r="M25" s="599"/>
      <c r="N25" s="1552">
        <v>6</v>
      </c>
      <c r="O25" s="1552"/>
      <c r="P25" s="600"/>
      <c r="Q25" s="1563">
        <v>0</v>
      </c>
      <c r="R25" s="1563"/>
      <c r="S25" s="1563"/>
      <c r="T25" s="1563"/>
      <c r="U25" s="1563"/>
      <c r="V25" s="1563"/>
      <c r="W25" s="607"/>
    </row>
    <row r="26" spans="1:23" ht="15.75" customHeight="1">
      <c r="A26" s="619"/>
      <c r="B26" s="1569"/>
      <c r="C26" s="596">
        <v>7</v>
      </c>
      <c r="D26" s="597" t="s">
        <v>106</v>
      </c>
      <c r="E26" s="598"/>
      <c r="F26" s="598"/>
      <c r="G26" s="598"/>
      <c r="H26" s="598"/>
      <c r="I26" s="598"/>
      <c r="J26" s="598"/>
      <c r="K26" s="598"/>
      <c r="L26" s="598"/>
      <c r="M26" s="599"/>
      <c r="N26" s="608"/>
      <c r="O26" s="608"/>
      <c r="P26" s="608"/>
      <c r="Q26" s="608"/>
      <c r="R26" s="608"/>
      <c r="S26" s="608"/>
      <c r="T26" s="608"/>
      <c r="U26" s="608"/>
      <c r="V26" s="608"/>
      <c r="W26" s="609"/>
    </row>
    <row r="27" spans="1:23" ht="15.75" customHeight="1">
      <c r="A27" s="619"/>
      <c r="B27" s="1569"/>
      <c r="C27" s="610"/>
      <c r="D27" s="596" t="s">
        <v>440</v>
      </c>
      <c r="E27" s="600" t="s">
        <v>107</v>
      </c>
      <c r="F27" s="598"/>
      <c r="G27" s="598"/>
      <c r="H27" s="599"/>
      <c r="I27" s="611" t="s">
        <v>108</v>
      </c>
      <c r="J27" s="1566">
        <v>0</v>
      </c>
      <c r="K27" s="1563"/>
      <c r="L27" s="1563"/>
      <c r="M27" s="599"/>
      <c r="N27" s="608"/>
      <c r="O27" s="608"/>
      <c r="P27" s="608"/>
      <c r="Q27" s="608"/>
      <c r="R27" s="608"/>
      <c r="S27" s="608"/>
      <c r="T27" s="608"/>
      <c r="U27" s="608"/>
      <c r="V27" s="608"/>
      <c r="W27" s="609"/>
    </row>
    <row r="28" spans="1:23" ht="15.75" customHeight="1">
      <c r="A28" s="619"/>
      <c r="B28" s="1569"/>
      <c r="C28" s="610"/>
      <c r="D28" s="596" t="s">
        <v>438</v>
      </c>
      <c r="E28" s="600" t="s">
        <v>110</v>
      </c>
      <c r="F28" s="598"/>
      <c r="G28" s="598"/>
      <c r="H28" s="599"/>
      <c r="I28" s="611" t="s">
        <v>111</v>
      </c>
      <c r="J28" s="1566">
        <v>0</v>
      </c>
      <c r="K28" s="1563"/>
      <c r="L28" s="1563"/>
      <c r="M28" s="599"/>
      <c r="N28" s="608"/>
      <c r="O28" s="608"/>
      <c r="P28" s="608"/>
      <c r="Q28" s="608"/>
      <c r="R28" s="608"/>
      <c r="S28" s="608"/>
      <c r="T28" s="608"/>
      <c r="U28" s="608"/>
      <c r="V28" s="608"/>
      <c r="W28" s="609"/>
    </row>
    <row r="29" spans="1:23" ht="15.75" customHeight="1">
      <c r="A29" s="619"/>
      <c r="B29" s="1569"/>
      <c r="C29" s="610"/>
      <c r="D29" s="596" t="s">
        <v>439</v>
      </c>
      <c r="E29" s="600" t="s">
        <v>112</v>
      </c>
      <c r="F29" s="598"/>
      <c r="G29" s="598"/>
      <c r="H29" s="599"/>
      <c r="I29" s="611" t="s">
        <v>113</v>
      </c>
      <c r="J29" s="1566">
        <v>0</v>
      </c>
      <c r="K29" s="1563"/>
      <c r="L29" s="1563"/>
      <c r="M29" s="599"/>
      <c r="N29" s="608"/>
      <c r="O29" s="608"/>
      <c r="P29" s="608"/>
      <c r="Q29" s="608"/>
      <c r="R29" s="608"/>
      <c r="S29" s="608"/>
      <c r="T29" s="608"/>
      <c r="U29" s="608"/>
      <c r="V29" s="608"/>
      <c r="W29" s="609"/>
    </row>
    <row r="30" spans="1:23" ht="15.75" customHeight="1">
      <c r="A30" s="619"/>
      <c r="B30" s="1569"/>
      <c r="C30" s="610"/>
      <c r="D30" s="596" t="s">
        <v>555</v>
      </c>
      <c r="E30" s="600" t="s">
        <v>114</v>
      </c>
      <c r="F30" s="598"/>
      <c r="G30" s="598"/>
      <c r="H30" s="599"/>
      <c r="I30" s="611" t="s">
        <v>115</v>
      </c>
      <c r="J30" s="1566">
        <v>0</v>
      </c>
      <c r="K30" s="1563"/>
      <c r="L30" s="1563"/>
      <c r="M30" s="599"/>
      <c r="N30" s="608"/>
      <c r="O30" s="608"/>
      <c r="P30" s="608"/>
      <c r="Q30" s="608"/>
      <c r="R30" s="608"/>
      <c r="S30" s="608"/>
      <c r="T30" s="608"/>
      <c r="U30" s="608"/>
      <c r="V30" s="608"/>
      <c r="W30" s="609"/>
    </row>
    <row r="31" spans="1:23" ht="15.75" customHeight="1">
      <c r="A31" s="619"/>
      <c r="B31" s="1569"/>
      <c r="C31" s="610"/>
      <c r="D31" s="596" t="s">
        <v>566</v>
      </c>
      <c r="E31" s="597" t="s">
        <v>116</v>
      </c>
      <c r="F31" s="598"/>
      <c r="G31" s="598"/>
      <c r="H31" s="598"/>
      <c r="I31" s="598"/>
      <c r="J31" s="598"/>
      <c r="K31" s="598"/>
      <c r="L31" s="598"/>
      <c r="M31" s="598"/>
      <c r="N31" s="1552" t="s">
        <v>117</v>
      </c>
      <c r="O31" s="1552"/>
      <c r="P31" s="600"/>
      <c r="Q31" s="1563">
        <v>0</v>
      </c>
      <c r="R31" s="1563"/>
      <c r="S31" s="1563"/>
      <c r="T31" s="1563"/>
      <c r="U31" s="1563"/>
      <c r="V31" s="1563"/>
      <c r="W31" s="607"/>
    </row>
    <row r="32" spans="1:23" ht="15.75" customHeight="1">
      <c r="A32" s="619"/>
      <c r="B32" s="1570"/>
      <c r="C32" s="596">
        <v>8</v>
      </c>
      <c r="D32" s="597" t="s">
        <v>118</v>
      </c>
      <c r="E32" s="598"/>
      <c r="F32" s="598"/>
      <c r="G32" s="598"/>
      <c r="H32" s="598"/>
      <c r="I32" s="598"/>
      <c r="J32" s="598"/>
      <c r="K32" s="598"/>
      <c r="L32" s="598"/>
      <c r="M32" s="599"/>
      <c r="N32" s="1552">
        <v>8</v>
      </c>
      <c r="O32" s="1552"/>
      <c r="P32" s="600"/>
      <c r="Q32" s="1563">
        <v>0</v>
      </c>
      <c r="R32" s="1563"/>
      <c r="S32" s="1563"/>
      <c r="T32" s="1563"/>
      <c r="U32" s="1563"/>
      <c r="V32" s="1563"/>
      <c r="W32" s="607"/>
    </row>
    <row r="33" spans="1:23" ht="15.75" customHeight="1">
      <c r="A33" s="619"/>
      <c r="B33" s="1571"/>
      <c r="C33" s="596">
        <v>9</v>
      </c>
      <c r="D33" s="597" t="s">
        <v>119</v>
      </c>
      <c r="E33" s="598"/>
      <c r="F33" s="598"/>
      <c r="G33" s="598"/>
      <c r="H33" s="598"/>
      <c r="I33" s="598"/>
      <c r="J33" s="598"/>
      <c r="K33" s="598"/>
      <c r="L33" s="598"/>
      <c r="M33" s="599"/>
      <c r="N33" s="1552">
        <v>9</v>
      </c>
      <c r="O33" s="1552"/>
      <c r="P33" s="600"/>
      <c r="Q33" s="1563">
        <v>0</v>
      </c>
      <c r="R33" s="1563"/>
      <c r="S33" s="1563"/>
      <c r="T33" s="1563"/>
      <c r="U33" s="1563"/>
      <c r="V33" s="1563"/>
      <c r="W33" s="607"/>
    </row>
    <row r="34" spans="1:23" ht="15.75" customHeight="1">
      <c r="A34" s="619"/>
      <c r="B34" s="1567" t="s">
        <v>120</v>
      </c>
      <c r="C34" s="612">
        <v>10</v>
      </c>
      <c r="D34" s="597" t="s">
        <v>121</v>
      </c>
      <c r="E34" s="598"/>
      <c r="F34" s="598"/>
      <c r="G34" s="598"/>
      <c r="H34" s="598"/>
      <c r="I34" s="598"/>
      <c r="J34" s="598"/>
      <c r="K34" s="598"/>
      <c r="L34" s="598"/>
      <c r="M34" s="599"/>
      <c r="N34" s="1552">
        <v>10</v>
      </c>
      <c r="O34" s="1552"/>
      <c r="P34" s="600"/>
      <c r="Q34" s="1563">
        <v>0</v>
      </c>
      <c r="R34" s="1563"/>
      <c r="S34" s="1563"/>
      <c r="T34" s="1563"/>
      <c r="U34" s="1563"/>
      <c r="V34" s="1563"/>
      <c r="W34" s="607"/>
    </row>
    <row r="35" spans="1:23" ht="15.75" customHeight="1">
      <c r="A35" s="619"/>
      <c r="B35" s="1567"/>
      <c r="C35" s="612">
        <v>11</v>
      </c>
      <c r="D35" s="597" t="s">
        <v>46</v>
      </c>
      <c r="E35" s="598"/>
      <c r="F35" s="598"/>
      <c r="G35" s="598"/>
      <c r="H35" s="598"/>
      <c r="I35" s="598"/>
      <c r="J35" s="598"/>
      <c r="K35" s="598"/>
      <c r="L35" s="598"/>
      <c r="M35" s="599"/>
      <c r="N35" s="1552">
        <v>11</v>
      </c>
      <c r="O35" s="1552"/>
      <c r="P35" s="600"/>
      <c r="Q35" s="1563">
        <v>0</v>
      </c>
      <c r="R35" s="1563"/>
      <c r="S35" s="1563"/>
      <c r="T35" s="1563"/>
      <c r="U35" s="1563"/>
      <c r="V35" s="1563"/>
      <c r="W35" s="607"/>
    </row>
    <row r="36" spans="1:23" ht="15.75" customHeight="1">
      <c r="A36" s="619"/>
      <c r="B36" s="1567"/>
      <c r="C36" s="612">
        <v>12</v>
      </c>
      <c r="D36" s="597" t="s">
        <v>122</v>
      </c>
      <c r="E36" s="598"/>
      <c r="F36" s="598"/>
      <c r="G36" s="598"/>
      <c r="H36" s="598"/>
      <c r="I36" s="598"/>
      <c r="J36" s="598"/>
      <c r="K36" s="598"/>
      <c r="L36" s="598"/>
      <c r="M36" s="599"/>
      <c r="N36" s="1552">
        <v>12</v>
      </c>
      <c r="O36" s="1552"/>
      <c r="P36" s="600"/>
      <c r="Q36" s="1563">
        <v>0</v>
      </c>
      <c r="R36" s="1563"/>
      <c r="S36" s="1563"/>
      <c r="T36" s="1563"/>
      <c r="U36" s="1563"/>
      <c r="V36" s="1563"/>
      <c r="W36" s="607"/>
    </row>
    <row r="37" spans="1:23" ht="15.75" customHeight="1">
      <c r="A37" s="619"/>
      <c r="B37" s="1567"/>
      <c r="C37" s="612">
        <v>13</v>
      </c>
      <c r="D37" s="597" t="s">
        <v>105</v>
      </c>
      <c r="E37" s="598"/>
      <c r="F37" s="598"/>
      <c r="G37" s="598"/>
      <c r="H37" s="598"/>
      <c r="I37" s="598"/>
      <c r="J37" s="598"/>
      <c r="K37" s="598"/>
      <c r="L37" s="598"/>
      <c r="M37" s="599"/>
      <c r="N37" s="1552">
        <v>13</v>
      </c>
      <c r="O37" s="1552"/>
      <c r="P37" s="600"/>
      <c r="Q37" s="1563">
        <v>0</v>
      </c>
      <c r="R37" s="1563"/>
      <c r="S37" s="1563"/>
      <c r="T37" s="1563"/>
      <c r="U37" s="1563"/>
      <c r="V37" s="1563"/>
      <c r="W37" s="607"/>
    </row>
    <row r="38" spans="1:23" ht="15.75" customHeight="1">
      <c r="A38" s="619"/>
      <c r="B38" s="1567"/>
      <c r="C38" s="612">
        <v>14</v>
      </c>
      <c r="D38" s="597" t="s">
        <v>106</v>
      </c>
      <c r="E38" s="598"/>
      <c r="F38" s="598"/>
      <c r="G38" s="598"/>
      <c r="H38" s="598"/>
      <c r="I38" s="598"/>
      <c r="J38" s="598"/>
      <c r="K38" s="598"/>
      <c r="L38" s="598"/>
      <c r="M38" s="599"/>
      <c r="N38" s="608"/>
      <c r="O38" s="608"/>
      <c r="P38" s="608"/>
      <c r="Q38" s="608"/>
      <c r="R38" s="608"/>
      <c r="S38" s="608"/>
      <c r="T38" s="608"/>
      <c r="U38" s="608"/>
      <c r="V38" s="608"/>
      <c r="W38" s="609"/>
    </row>
    <row r="39" spans="1:23" ht="15.75" customHeight="1">
      <c r="A39" s="619"/>
      <c r="B39" s="1567"/>
      <c r="C39" s="610"/>
      <c r="D39" s="596" t="s">
        <v>440</v>
      </c>
      <c r="E39" s="598" t="s">
        <v>107</v>
      </c>
      <c r="F39" s="598"/>
      <c r="G39" s="598"/>
      <c r="H39" s="598"/>
      <c r="I39" s="598"/>
      <c r="J39" s="598"/>
      <c r="K39" s="598"/>
      <c r="L39" s="598"/>
      <c r="M39" s="599"/>
      <c r="N39" s="608"/>
      <c r="O39" s="608"/>
      <c r="P39" s="608"/>
      <c r="Q39" s="608"/>
      <c r="R39" s="608"/>
      <c r="S39" s="608"/>
      <c r="T39" s="608"/>
      <c r="U39" s="608"/>
      <c r="V39" s="608"/>
      <c r="W39" s="609"/>
    </row>
    <row r="40" spans="1:23" ht="15.75" customHeight="1">
      <c r="A40" s="619"/>
      <c r="B40" s="1567"/>
      <c r="C40" s="610"/>
      <c r="D40" s="596" t="s">
        <v>438</v>
      </c>
      <c r="E40" s="598" t="s">
        <v>114</v>
      </c>
      <c r="F40" s="598"/>
      <c r="G40" s="598"/>
      <c r="H40" s="598"/>
      <c r="I40" s="598"/>
      <c r="J40" s="598"/>
      <c r="K40" s="598"/>
      <c r="L40" s="598"/>
      <c r="M40" s="599"/>
      <c r="N40" s="608"/>
      <c r="O40" s="608"/>
      <c r="P40" s="608"/>
      <c r="Q40" s="608"/>
      <c r="R40" s="608"/>
      <c r="S40" s="608"/>
      <c r="T40" s="608"/>
      <c r="U40" s="608"/>
      <c r="V40" s="608"/>
      <c r="W40" s="609"/>
    </row>
    <row r="41" spans="1:23" ht="15.75" customHeight="1">
      <c r="A41" s="619"/>
      <c r="B41" s="1567"/>
      <c r="C41" s="610"/>
      <c r="D41" s="596" t="s">
        <v>439</v>
      </c>
      <c r="E41" s="598" t="s">
        <v>123</v>
      </c>
      <c r="F41" s="598"/>
      <c r="G41" s="598"/>
      <c r="H41" s="598"/>
      <c r="I41" s="598"/>
      <c r="J41" s="598"/>
      <c r="K41" s="598"/>
      <c r="L41" s="598"/>
      <c r="M41" s="599"/>
      <c r="N41" s="1552" t="s">
        <v>124</v>
      </c>
      <c r="O41" s="1552"/>
      <c r="P41" s="600"/>
      <c r="Q41" s="1563">
        <v>0</v>
      </c>
      <c r="R41" s="1563"/>
      <c r="S41" s="1563"/>
      <c r="T41" s="1563"/>
      <c r="U41" s="1563"/>
      <c r="V41" s="1563"/>
      <c r="W41" s="607"/>
    </row>
    <row r="42" spans="1:23" ht="15.75" customHeight="1">
      <c r="A42" s="619"/>
      <c r="B42" s="1567"/>
      <c r="C42" s="612">
        <v>15</v>
      </c>
      <c r="D42" s="597" t="s">
        <v>125</v>
      </c>
      <c r="E42" s="598"/>
      <c r="F42" s="598"/>
      <c r="G42" s="598"/>
      <c r="H42" s="598"/>
      <c r="I42" s="598"/>
      <c r="J42" s="598"/>
      <c r="K42" s="598"/>
      <c r="L42" s="598"/>
      <c r="M42" s="599"/>
      <c r="N42" s="1552">
        <v>15</v>
      </c>
      <c r="O42" s="1552"/>
      <c r="P42" s="600"/>
      <c r="Q42" s="1563">
        <v>0</v>
      </c>
      <c r="R42" s="1563"/>
      <c r="S42" s="1563"/>
      <c r="T42" s="1563"/>
      <c r="U42" s="1563"/>
      <c r="V42" s="1563"/>
      <c r="W42" s="607"/>
    </row>
    <row r="43" spans="1:23" ht="15.75" customHeight="1">
      <c r="A43" s="619"/>
      <c r="B43" s="1567"/>
      <c r="C43" s="612">
        <v>16</v>
      </c>
      <c r="D43" s="597" t="s">
        <v>126</v>
      </c>
      <c r="E43" s="598"/>
      <c r="F43" s="598"/>
      <c r="G43" s="598"/>
      <c r="H43" s="598"/>
      <c r="I43" s="598"/>
      <c r="J43" s="598"/>
      <c r="K43" s="598"/>
      <c r="L43" s="598"/>
      <c r="M43" s="599"/>
      <c r="N43" s="1552">
        <v>16</v>
      </c>
      <c r="O43" s="1552"/>
      <c r="P43" s="600"/>
      <c r="Q43" s="1563">
        <v>0</v>
      </c>
      <c r="R43" s="1563"/>
      <c r="S43" s="1563"/>
      <c r="T43" s="1563"/>
      <c r="U43" s="1563"/>
      <c r="V43" s="1563"/>
      <c r="W43" s="607"/>
    </row>
    <row r="44" spans="1:23">
      <c r="A44" s="619"/>
      <c r="B44" s="613" t="s">
        <v>127</v>
      </c>
      <c r="C44" s="590"/>
      <c r="D44" s="590"/>
      <c r="E44" s="590"/>
      <c r="F44" s="590"/>
      <c r="G44" s="590"/>
      <c r="H44" s="591"/>
      <c r="I44" s="614" t="s">
        <v>128</v>
      </c>
      <c r="J44" s="590"/>
      <c r="K44" s="590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605"/>
    </row>
    <row r="45" spans="1:23">
      <c r="A45" s="619"/>
      <c r="B45" s="601"/>
      <c r="C45" s="587"/>
      <c r="D45" s="587"/>
      <c r="E45" s="587"/>
      <c r="F45" s="587"/>
      <c r="G45" s="587"/>
      <c r="H45" s="615"/>
      <c r="I45" s="616"/>
      <c r="J45" s="587"/>
      <c r="K45" s="587"/>
      <c r="L45" s="587"/>
      <c r="M45" s="587"/>
      <c r="N45" s="587"/>
      <c r="O45" s="587"/>
      <c r="P45" s="587"/>
      <c r="Q45" s="587"/>
      <c r="R45" s="587"/>
      <c r="S45" s="587"/>
      <c r="T45" s="587"/>
      <c r="U45" s="587"/>
      <c r="V45" s="587"/>
      <c r="W45" s="602"/>
    </row>
    <row r="46" spans="1:23">
      <c r="A46" s="619"/>
      <c r="B46" s="601" t="s">
        <v>213</v>
      </c>
      <c r="C46" s="587"/>
      <c r="D46" s="587"/>
      <c r="E46" s="587"/>
      <c r="F46" s="587"/>
      <c r="G46" s="587"/>
      <c r="H46" s="615"/>
      <c r="I46" s="616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602"/>
    </row>
    <row r="47" spans="1:23">
      <c r="A47" s="619"/>
      <c r="B47" s="601"/>
      <c r="C47" s="587"/>
      <c r="D47" s="587"/>
      <c r="E47" s="587"/>
      <c r="F47" s="587"/>
      <c r="G47" s="587"/>
      <c r="H47" s="615"/>
      <c r="I47" s="616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602"/>
    </row>
    <row r="48" spans="1:23">
      <c r="A48" s="619"/>
      <c r="B48" s="601"/>
      <c r="C48" s="587"/>
      <c r="D48" s="587"/>
      <c r="E48" s="587"/>
      <c r="F48" s="587"/>
      <c r="G48" s="587"/>
      <c r="H48" s="615"/>
      <c r="I48" s="616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602"/>
    </row>
    <row r="49" spans="1:23">
      <c r="A49" s="619"/>
      <c r="B49" s="601"/>
      <c r="C49" s="587"/>
      <c r="D49" s="587"/>
      <c r="E49" s="587"/>
      <c r="F49" s="587"/>
      <c r="G49" s="587"/>
      <c r="H49" s="615"/>
      <c r="I49" s="616"/>
      <c r="J49" s="587"/>
      <c r="K49" s="587"/>
      <c r="L49" s="587"/>
      <c r="M49" s="587"/>
      <c r="N49" s="587"/>
      <c r="O49" s="587"/>
      <c r="P49" s="587"/>
      <c r="Q49" s="587"/>
      <c r="R49" s="587"/>
      <c r="S49" s="587"/>
      <c r="T49" s="587"/>
      <c r="U49" s="587"/>
      <c r="V49" s="587"/>
      <c r="W49" s="602"/>
    </row>
    <row r="50" spans="1:23">
      <c r="A50" s="619"/>
      <c r="B50" s="601"/>
      <c r="C50" s="587"/>
      <c r="D50" s="587"/>
      <c r="E50" s="587"/>
      <c r="F50" s="587"/>
      <c r="G50" s="587"/>
      <c r="H50" s="615"/>
      <c r="I50" s="616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602"/>
    </row>
    <row r="51" spans="1:23">
      <c r="A51" s="619"/>
      <c r="B51" s="601"/>
      <c r="C51" s="587"/>
      <c r="D51" s="587"/>
      <c r="E51" s="587"/>
      <c r="F51" s="587"/>
      <c r="G51" s="587"/>
      <c r="H51" s="615"/>
      <c r="I51" s="616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602"/>
    </row>
    <row r="52" spans="1:23" ht="15.75" thickBot="1">
      <c r="A52" s="619"/>
      <c r="B52" s="624"/>
      <c r="C52" s="625"/>
      <c r="D52" s="625"/>
      <c r="E52" s="625"/>
      <c r="F52" s="625"/>
      <c r="G52" s="625"/>
      <c r="H52" s="626"/>
      <c r="I52" s="627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8"/>
    </row>
    <row r="53" spans="1:23">
      <c r="A53" s="617"/>
    </row>
  </sheetData>
  <sheetProtection password="E221" sheet="1" objects="1" scenarios="1" formatCells="0" formatColumns="0" formatRows="0"/>
  <mergeCells count="51">
    <mergeCell ref="B2:G2"/>
    <mergeCell ref="J30:L30"/>
    <mergeCell ref="J29:L29"/>
    <mergeCell ref="B34:B43"/>
    <mergeCell ref="N42:O42"/>
    <mergeCell ref="B20:B33"/>
    <mergeCell ref="J27:L27"/>
    <mergeCell ref="J28:L28"/>
    <mergeCell ref="Q37:V37"/>
    <mergeCell ref="Q42:V42"/>
    <mergeCell ref="Q43:V43"/>
    <mergeCell ref="N37:O37"/>
    <mergeCell ref="Q41:V41"/>
    <mergeCell ref="N43:O43"/>
    <mergeCell ref="N41:O41"/>
    <mergeCell ref="Q35:V35"/>
    <mergeCell ref="Q36:V36"/>
    <mergeCell ref="N31:O31"/>
    <mergeCell ref="N34:O34"/>
    <mergeCell ref="N35:O35"/>
    <mergeCell ref="N36:O36"/>
    <mergeCell ref="N32:O32"/>
    <mergeCell ref="Q31:V31"/>
    <mergeCell ref="Q33:V33"/>
    <mergeCell ref="N33:O33"/>
    <mergeCell ref="N22:O22"/>
    <mergeCell ref="N23:O23"/>
    <mergeCell ref="Q21:V21"/>
    <mergeCell ref="Q22:V22"/>
    <mergeCell ref="Q23:V23"/>
    <mergeCell ref="Q34:V34"/>
    <mergeCell ref="K19:Q19"/>
    <mergeCell ref="K15:V15"/>
    <mergeCell ref="D17:I17"/>
    <mergeCell ref="E13:L13"/>
    <mergeCell ref="Q32:V32"/>
    <mergeCell ref="Q20:V20"/>
    <mergeCell ref="Q24:V24"/>
    <mergeCell ref="N25:O25"/>
    <mergeCell ref="Q25:V25"/>
    <mergeCell ref="N21:O21"/>
    <mergeCell ref="D15:I15"/>
    <mergeCell ref="K17:V17"/>
    <mergeCell ref="N24:O24"/>
    <mergeCell ref="N20:O20"/>
    <mergeCell ref="B4:W4"/>
    <mergeCell ref="B6:W6"/>
    <mergeCell ref="B7:W7"/>
    <mergeCell ref="B12:B19"/>
    <mergeCell ref="C11:D11"/>
    <mergeCell ref="E19:H19"/>
  </mergeCells>
  <phoneticPr fontId="108" type="noConversion"/>
  <hyperlinks>
    <hyperlink ref="B2" location="BACK" display="BACK"/>
    <hyperlink ref="B2:D2" location="MainMenu!A1" display="MainMenu!A1"/>
  </hyperlinks>
  <printOptions horizontalCentered="1"/>
  <pageMargins left="0" right="0" top="0.5" bottom="0.5" header="0.25" footer="0.4"/>
  <pageSetup paperSize="144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2"/>
  <dimension ref="A1:IN65536"/>
  <sheetViews>
    <sheetView showRowColHeaders="0" topLeftCell="B1" zoomScale="85" zoomScaleNormal="85" workbookViewId="0">
      <pane ySplit="3" topLeftCell="A4" activePane="bottomLeft" state="frozen"/>
      <selection activeCell="R67" sqref="R67"/>
      <selection pane="bottomLeft" activeCell="A2" sqref="A2:O2"/>
    </sheetView>
  </sheetViews>
  <sheetFormatPr defaultColWidth="0" defaultRowHeight="15"/>
  <cols>
    <col min="1" max="1" width="2.625" style="277" hidden="1" customWidth="1"/>
    <col min="2" max="2" width="3.875" style="277" customWidth="1"/>
    <col min="3" max="3" width="3.375" style="277" customWidth="1"/>
    <col min="4" max="4" width="3.125" style="277" customWidth="1"/>
    <col min="5" max="5" width="3.5" style="277" customWidth="1"/>
    <col min="6" max="28" width="2.625" style="277" customWidth="1"/>
    <col min="29" max="29" width="3.125" style="277" customWidth="1"/>
    <col min="30" max="30" width="3.625" style="277" customWidth="1"/>
    <col min="31" max="36" width="2.625" style="277" customWidth="1"/>
    <col min="37" max="37" width="3.125" style="277" customWidth="1"/>
    <col min="38" max="40" width="2.625" style="277" customWidth="1"/>
    <col min="41" max="41" width="3.625" style="277" customWidth="1"/>
    <col min="42" max="49" width="2.625" style="277" customWidth="1"/>
    <col min="50" max="50" width="1.125" style="277" customWidth="1"/>
    <col min="51" max="51" width="0.75" style="277" customWidth="1"/>
    <col min="52" max="239" width="2.875" style="277" hidden="1" customWidth="1"/>
    <col min="240" max="240" width="2.875" style="277" customWidth="1"/>
    <col min="241" max="244" width="2.875" style="277" hidden="1" customWidth="1"/>
    <col min="245" max="248" width="2.875" style="277" customWidth="1"/>
    <col min="249" max="16384" width="2.875" style="277" hidden="1"/>
  </cols>
  <sheetData>
    <row r="1" spans="1:54" s="49" customFormat="1" ht="22.5" hidden="1" customHeight="1">
      <c r="A1" s="49">
        <v>1</v>
      </c>
      <c r="B1" s="49">
        <f>A1+1</f>
        <v>2</v>
      </c>
      <c r="C1" s="49">
        <f t="shared" ref="C1:AW1" si="0">B1+1</f>
        <v>3</v>
      </c>
      <c r="D1" s="49">
        <f t="shared" si="0"/>
        <v>4</v>
      </c>
      <c r="E1" s="49">
        <f t="shared" si="0"/>
        <v>5</v>
      </c>
      <c r="F1" s="49">
        <f t="shared" si="0"/>
        <v>6</v>
      </c>
      <c r="G1" s="49">
        <f t="shared" si="0"/>
        <v>7</v>
      </c>
      <c r="H1" s="49">
        <f t="shared" si="0"/>
        <v>8</v>
      </c>
      <c r="I1" s="49">
        <f t="shared" si="0"/>
        <v>9</v>
      </c>
      <c r="J1" s="49">
        <f t="shared" si="0"/>
        <v>10</v>
      </c>
      <c r="K1" s="49">
        <f t="shared" si="0"/>
        <v>11</v>
      </c>
      <c r="L1" s="49">
        <f t="shared" si="0"/>
        <v>12</v>
      </c>
      <c r="M1" s="49">
        <f t="shared" si="0"/>
        <v>13</v>
      </c>
      <c r="N1" s="49">
        <f t="shared" si="0"/>
        <v>14</v>
      </c>
      <c r="O1" s="49">
        <f t="shared" si="0"/>
        <v>15</v>
      </c>
      <c r="P1" s="49">
        <f t="shared" si="0"/>
        <v>16</v>
      </c>
      <c r="Q1" s="49">
        <f t="shared" si="0"/>
        <v>17</v>
      </c>
      <c r="R1" s="49">
        <f t="shared" si="0"/>
        <v>18</v>
      </c>
      <c r="S1" s="49">
        <f t="shared" si="0"/>
        <v>19</v>
      </c>
      <c r="T1" s="49">
        <f t="shared" si="0"/>
        <v>20</v>
      </c>
      <c r="U1" s="49">
        <f t="shared" si="0"/>
        <v>21</v>
      </c>
      <c r="V1" s="49">
        <f t="shared" si="0"/>
        <v>22</v>
      </c>
      <c r="W1" s="49">
        <f t="shared" si="0"/>
        <v>23</v>
      </c>
      <c r="X1" s="49">
        <f t="shared" si="0"/>
        <v>24</v>
      </c>
      <c r="Y1" s="49">
        <f t="shared" si="0"/>
        <v>25</v>
      </c>
      <c r="Z1" s="49">
        <f t="shared" si="0"/>
        <v>26</v>
      </c>
      <c r="AA1" s="49">
        <f t="shared" si="0"/>
        <v>27</v>
      </c>
      <c r="AB1" s="49">
        <f t="shared" si="0"/>
        <v>28</v>
      </c>
      <c r="AC1" s="49">
        <f t="shared" si="0"/>
        <v>29</v>
      </c>
      <c r="AD1" s="49">
        <f t="shared" si="0"/>
        <v>30</v>
      </c>
      <c r="AE1" s="49">
        <f t="shared" si="0"/>
        <v>31</v>
      </c>
      <c r="AF1" s="49">
        <f t="shared" si="0"/>
        <v>32</v>
      </c>
      <c r="AG1" s="49">
        <f t="shared" si="0"/>
        <v>33</v>
      </c>
      <c r="AH1" s="49">
        <f t="shared" si="0"/>
        <v>34</v>
      </c>
      <c r="AI1" s="49">
        <f t="shared" si="0"/>
        <v>35</v>
      </c>
      <c r="AJ1" s="49">
        <f t="shared" si="0"/>
        <v>36</v>
      </c>
      <c r="AK1" s="49">
        <f t="shared" si="0"/>
        <v>37</v>
      </c>
      <c r="AL1" s="49">
        <f t="shared" si="0"/>
        <v>38</v>
      </c>
      <c r="AM1" s="49">
        <f t="shared" si="0"/>
        <v>39</v>
      </c>
      <c r="AN1" s="49">
        <f t="shared" si="0"/>
        <v>40</v>
      </c>
      <c r="AO1" s="49">
        <f t="shared" si="0"/>
        <v>41</v>
      </c>
      <c r="AP1" s="49">
        <f t="shared" si="0"/>
        <v>42</v>
      </c>
      <c r="AQ1" s="49">
        <f t="shared" si="0"/>
        <v>43</v>
      </c>
      <c r="AR1" s="49">
        <f t="shared" si="0"/>
        <v>44</v>
      </c>
      <c r="AS1" s="49">
        <f t="shared" si="0"/>
        <v>45</v>
      </c>
      <c r="AT1" s="49">
        <f t="shared" si="0"/>
        <v>46</v>
      </c>
      <c r="AU1" s="49">
        <f t="shared" si="0"/>
        <v>47</v>
      </c>
      <c r="AV1" s="49">
        <f t="shared" si="0"/>
        <v>48</v>
      </c>
      <c r="AW1" s="49">
        <f t="shared" si="0"/>
        <v>49</v>
      </c>
      <c r="AX1" s="49">
        <v>53</v>
      </c>
      <c r="AY1" s="49">
        <v>54</v>
      </c>
      <c r="BB1" s="50"/>
    </row>
    <row r="2" spans="1:54" s="262" customFormat="1" ht="24" customHeight="1" thickBot="1">
      <c r="A2" s="1452" t="s">
        <v>252</v>
      </c>
      <c r="B2" s="1452"/>
      <c r="C2" s="1452"/>
      <c r="D2" s="1452"/>
      <c r="E2" s="1452"/>
      <c r="F2" s="1452"/>
      <c r="G2" s="1452"/>
      <c r="H2" s="1452"/>
      <c r="I2" s="1452"/>
      <c r="J2" s="1452"/>
      <c r="K2" s="1452"/>
      <c r="L2" s="1452"/>
      <c r="M2" s="1452"/>
      <c r="N2" s="1452"/>
      <c r="O2" s="1452"/>
      <c r="P2" s="1628" t="s">
        <v>493</v>
      </c>
      <c r="Q2" s="1628"/>
      <c r="R2" s="1628"/>
      <c r="S2" s="1628"/>
      <c r="T2" s="1628"/>
      <c r="U2" s="1628"/>
      <c r="V2" s="1628"/>
      <c r="W2" s="1628"/>
      <c r="X2" s="1628"/>
      <c r="Y2" s="1628"/>
      <c r="Z2" s="1628"/>
      <c r="AA2" s="1628"/>
      <c r="AB2" s="1628"/>
      <c r="AC2" s="1628"/>
      <c r="AD2" s="1628"/>
      <c r="AE2" s="1628"/>
      <c r="AF2" s="1628"/>
      <c r="AG2" s="1628"/>
      <c r="AH2" s="1628"/>
      <c r="AI2" s="1628"/>
      <c r="AJ2" s="1628"/>
      <c r="AK2" s="1628"/>
      <c r="AL2" s="1628"/>
      <c r="AM2" s="1628"/>
      <c r="AN2" s="1628"/>
      <c r="AO2" s="1628"/>
      <c r="AP2" s="1628"/>
      <c r="AQ2" s="1628"/>
      <c r="AR2" s="1628"/>
      <c r="AS2" s="1628"/>
      <c r="AT2" s="1628"/>
      <c r="AU2" s="1628"/>
      <c r="AV2" s="1628"/>
      <c r="AW2" s="1628"/>
      <c r="AX2" s="284"/>
      <c r="AZ2" s="213"/>
      <c r="BA2" s="213"/>
      <c r="BB2" s="259"/>
    </row>
    <row r="3" spans="1:54" s="262" customFormat="1" ht="24" customHeight="1" thickTop="1" thickBot="1">
      <c r="A3" s="812"/>
      <c r="B3" s="779"/>
      <c r="C3" s="816" t="s">
        <v>197</v>
      </c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9"/>
      <c r="AW3" s="284"/>
      <c r="AX3" s="284"/>
      <c r="AZ3" s="213"/>
      <c r="BA3" s="213"/>
      <c r="BB3" s="259"/>
    </row>
    <row r="4" spans="1:54" s="214" customFormat="1" ht="18.75" thickTop="1">
      <c r="I4" s="29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4" t="s">
        <v>494</v>
      </c>
      <c r="AA4" s="233"/>
      <c r="AB4" s="233"/>
      <c r="AC4" s="233"/>
      <c r="AD4" s="233"/>
      <c r="AE4" s="233"/>
      <c r="AF4" s="233"/>
      <c r="AG4" s="233"/>
      <c r="AH4" s="233"/>
      <c r="AI4" s="233"/>
      <c r="AJ4" s="233"/>
      <c r="AK4" s="233"/>
      <c r="AL4" s="233"/>
      <c r="AM4" s="233"/>
      <c r="AN4" s="233"/>
      <c r="AO4" s="290"/>
      <c r="AP4" s="233"/>
      <c r="AQ4" s="233"/>
      <c r="AR4" s="233"/>
      <c r="AU4" s="215"/>
      <c r="BB4" s="260"/>
    </row>
    <row r="5" spans="1:54" s="216" customFormat="1" ht="18">
      <c r="B5" s="48"/>
      <c r="C5" s="48"/>
      <c r="D5" s="1616" t="s">
        <v>497</v>
      </c>
      <c r="I5" s="136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228" t="s">
        <v>140</v>
      </c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243"/>
      <c r="AP5" s="48"/>
      <c r="AQ5" s="233"/>
      <c r="AR5" s="233"/>
      <c r="AS5" s="214"/>
      <c r="AT5" s="232" t="s">
        <v>235</v>
      </c>
      <c r="AU5" s="231"/>
      <c r="AV5" s="214"/>
      <c r="AW5" s="214"/>
      <c r="AX5" s="214"/>
      <c r="BB5" s="261"/>
    </row>
    <row r="6" spans="1:54" s="216" customFormat="1" ht="12.75" customHeight="1">
      <c r="B6" s="48"/>
      <c r="C6" s="48"/>
      <c r="D6" s="1616"/>
      <c r="E6" s="229" t="s">
        <v>757</v>
      </c>
      <c r="I6" s="136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228" t="s">
        <v>495</v>
      </c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243"/>
      <c r="AP6" s="137"/>
      <c r="AQ6" s="1637" t="str">
        <f>'Challan 280'!AF10</f>
        <v>2</v>
      </c>
      <c r="AR6" s="1637" t="str">
        <f>'Challan 280'!AG10</f>
        <v>0</v>
      </c>
      <c r="AS6" s="1637" t="str">
        <f>'Challan 280'!AH10</f>
        <v>1</v>
      </c>
      <c r="AT6" s="1637">
        <f>'Challan 280'!AI10</f>
        <v>1</v>
      </c>
      <c r="AU6" s="1640" t="s">
        <v>499</v>
      </c>
      <c r="AV6" s="1634">
        <f>'Challan 280'!AK10</f>
        <v>1</v>
      </c>
      <c r="AW6" s="1634">
        <f>'Challan 280'!AL10</f>
        <v>2</v>
      </c>
      <c r="BB6" s="261"/>
    </row>
    <row r="7" spans="1:54" s="217" customFormat="1" ht="15.75" customHeight="1">
      <c r="B7" s="224"/>
      <c r="C7" s="224"/>
      <c r="D7" s="1616"/>
      <c r="E7" s="229" t="s">
        <v>498</v>
      </c>
      <c r="I7" s="29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63" t="s">
        <v>496</v>
      </c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91"/>
      <c r="AP7" s="235"/>
      <c r="AQ7" s="1638"/>
      <c r="AR7" s="1638"/>
      <c r="AS7" s="1638"/>
      <c r="AT7" s="1638"/>
      <c r="AU7" s="1640"/>
      <c r="AV7" s="1635"/>
      <c r="AW7" s="1635"/>
      <c r="AX7" s="216"/>
      <c r="BB7" s="227"/>
    </row>
    <row r="8" spans="1:54" s="217" customFormat="1" ht="15" customHeight="1">
      <c r="B8" s="224"/>
      <c r="C8" s="224"/>
      <c r="D8" s="1616"/>
      <c r="I8" s="295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89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92"/>
      <c r="AP8" s="236"/>
      <c r="AQ8" s="1639"/>
      <c r="AR8" s="1639"/>
      <c r="AS8" s="1639"/>
      <c r="AT8" s="1639"/>
      <c r="AU8" s="1640"/>
      <c r="AV8" s="1636"/>
      <c r="AW8" s="1636"/>
      <c r="BB8" s="227"/>
    </row>
    <row r="9" spans="1:54" s="217" customFormat="1" ht="1.5" customHeight="1">
      <c r="B9" s="224"/>
      <c r="C9" s="224"/>
      <c r="D9" s="1616"/>
      <c r="Z9" s="218"/>
      <c r="AU9" s="224"/>
      <c r="BB9" s="227"/>
    </row>
    <row r="10" spans="1:54" s="217" customFormat="1" ht="1.5" customHeight="1">
      <c r="A10" s="230"/>
      <c r="B10" s="937"/>
      <c r="C10" s="224"/>
      <c r="D10" s="224"/>
      <c r="Z10" s="218"/>
      <c r="AZ10" s="230"/>
      <c r="BA10" s="230"/>
      <c r="BB10" s="227"/>
    </row>
    <row r="11" spans="1:54" s="217" customFormat="1" ht="5.25" hidden="1" customHeight="1">
      <c r="B11" s="938"/>
      <c r="C11" s="224"/>
      <c r="D11" s="224"/>
      <c r="Z11" s="218"/>
      <c r="BB11" s="227"/>
    </row>
    <row r="12" spans="1:54" s="49" customFormat="1" ht="17.25" customHeight="1">
      <c r="A12" s="48"/>
      <c r="B12" s="932"/>
      <c r="C12" s="1572" t="s">
        <v>526</v>
      </c>
      <c r="D12" s="1604"/>
      <c r="E12" s="668" t="s">
        <v>501</v>
      </c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667" t="s">
        <v>502</v>
      </c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667" t="s">
        <v>503</v>
      </c>
      <c r="AD12" s="245"/>
      <c r="AE12" s="245"/>
      <c r="AF12" s="245"/>
      <c r="AG12" s="242"/>
      <c r="AH12" s="242"/>
      <c r="AI12" s="242"/>
      <c r="AJ12" s="242"/>
      <c r="AK12" s="238"/>
      <c r="AL12" s="48"/>
      <c r="AM12" s="48"/>
      <c r="AN12" s="48"/>
      <c r="AO12" s="48"/>
      <c r="AP12" s="48" t="s">
        <v>500</v>
      </c>
      <c r="AQ12" s="48"/>
      <c r="AR12" s="48"/>
      <c r="AS12" s="48"/>
      <c r="AT12" s="48"/>
      <c r="AU12" s="48"/>
      <c r="AV12" s="48"/>
      <c r="AW12" s="48"/>
      <c r="AX12" s="48"/>
      <c r="AY12" s="48"/>
      <c r="BB12" s="50"/>
    </row>
    <row r="13" spans="1:54" s="49" customFormat="1" ht="17.25" customHeight="1">
      <c r="A13" s="48"/>
      <c r="B13" s="932"/>
      <c r="C13" s="1572"/>
      <c r="D13" s="1604"/>
      <c r="E13" s="309" t="str">
        <f>UPPER(MID('Other Deails'!$H$6,A1,1))</f>
        <v>K</v>
      </c>
      <c r="F13" s="310" t="str">
        <f>UPPER(MID('Other Deails'!$H$6,B1,1))</f>
        <v>I</v>
      </c>
      <c r="G13" s="310" t="str">
        <f>UPPER(MID('Other Deails'!$H$6,C1,1))</f>
        <v>R</v>
      </c>
      <c r="H13" s="310" t="str">
        <f>UPPER(MID('Other Deails'!$H$6,D1,1))</f>
        <v>I</v>
      </c>
      <c r="I13" s="310" t="str">
        <f>UPPER(MID('Other Deails'!$H$6,E1,1))</f>
        <v>T</v>
      </c>
      <c r="J13" s="310" t="str">
        <f>UPPER(MID('Other Deails'!$H$6,F1,1))</f>
        <v>C</v>
      </c>
      <c r="K13" s="310" t="str">
        <f>UPPER(MID('Other Deails'!$H$6,G1,1))</f>
        <v>H</v>
      </c>
      <c r="L13" s="310" t="str">
        <f>UPPER(MID('Other Deails'!$H$6,H1,1))</f>
        <v>A</v>
      </c>
      <c r="M13" s="310" t="str">
        <f>UPPER(MID('Other Deails'!$H$6,I1,1))</f>
        <v>N</v>
      </c>
      <c r="N13" s="310" t="str">
        <f>UPPER(MID('Other Deails'!$H$6,J1,1))</f>
        <v>D</v>
      </c>
      <c r="O13" s="310" t="str">
        <f>UPPER(MID('Other Deails'!$H$6,K1,1))</f>
        <v>R</v>
      </c>
      <c r="P13" s="310" t="str">
        <f>UPPER(MID('Other Deails'!$H$6,L1,1))</f>
        <v>A</v>
      </c>
      <c r="Q13" s="310" t="str">
        <f>UPPER(MID('Other Deails'!$H$6,M1,1))</f>
        <v xml:space="preserve"> </v>
      </c>
      <c r="R13" s="310" t="str">
        <f>UPPER(MID('Other Deails'!$H$6,N1,1))</f>
        <v>J</v>
      </c>
      <c r="S13" s="310" t="str">
        <f>UPPER(MID('Other Deails'!$H$6,O1,1))</f>
        <v>A</v>
      </c>
      <c r="T13" s="310" t="str">
        <f>UPPER(MID('Other Deails'!$H$6,P1,1))</f>
        <v>Y</v>
      </c>
      <c r="U13" s="310" t="str">
        <f>UPPER(MID('Other Deails'!$H$6,Q1,1))</f>
        <v>A</v>
      </c>
      <c r="V13" s="310" t="str">
        <f>UPPER(MID('Other Deails'!$H$6,R1,1))</f>
        <v>N</v>
      </c>
      <c r="W13" s="310" t="str">
        <f>UPPER(MID('Other Deails'!$H$6,S1,1))</f>
        <v>T</v>
      </c>
      <c r="X13" s="310" t="str">
        <f>UPPER(MID('Other Deails'!$H$6,T1,1))</f>
        <v>I</v>
      </c>
      <c r="Y13" s="310" t="str">
        <f>UPPER(MID('Other Deails'!$H$6,U1,1))</f>
        <v>L</v>
      </c>
      <c r="Z13" s="310" t="str">
        <f>UPPER(MID('Other Deails'!$H$6,V1,1))</f>
        <v>A</v>
      </c>
      <c r="AA13" s="310" t="str">
        <f>UPPER(MID('Other Deails'!$H$6,W1,1))</f>
        <v>L</v>
      </c>
      <c r="AB13" s="310" t="str">
        <f>UPPER(MID('Other Deails'!$H$6,X1,1))</f>
        <v xml:space="preserve"> </v>
      </c>
      <c r="AC13" s="310" t="str">
        <f>UPPER(MID('Other Deails'!$H$6,Y1,1))</f>
        <v>P</v>
      </c>
      <c r="AD13" s="310" t="str">
        <f>UPPER(MID('Other Deails'!$H$6,Z1,1))</f>
        <v>A</v>
      </c>
      <c r="AE13" s="310" t="str">
        <f>UPPER(MID('Other Deails'!$H$6,AA1,1))</f>
        <v>T</v>
      </c>
      <c r="AF13" s="310" t="str">
        <f>UPPER(MID('Other Deails'!$H$6,AB1,1))</f>
        <v>E</v>
      </c>
      <c r="AG13" s="310" t="str">
        <f>UPPER(MID('Other Deails'!$H$6,AC1,1))</f>
        <v>L</v>
      </c>
      <c r="AH13" s="310" t="str">
        <f>UPPER(MID('Other Deails'!$H$6,AD1,1))</f>
        <v/>
      </c>
      <c r="AI13" s="310" t="str">
        <f>UPPER(MID('Other Deails'!$H$6,AE1,1))</f>
        <v/>
      </c>
      <c r="AJ13" s="310" t="str">
        <f>UPPER(MID('Other Deails'!$H$6,AF1,1))</f>
        <v/>
      </c>
      <c r="AK13" s="311" t="str">
        <f>UPPER(MID('Other Deails'!$H$6,AG1,1))</f>
        <v/>
      </c>
      <c r="AL13" s="48"/>
      <c r="AM13" s="48"/>
      <c r="AN13" s="256" t="str">
        <f>UPPER(MID('Other Deails'!$H$17,A1,1))</f>
        <v>A</v>
      </c>
      <c r="AO13" s="256" t="str">
        <f>UPPER(MID('Other Deails'!$H$17,B1,1))</f>
        <v>C</v>
      </c>
      <c r="AP13" s="256" t="str">
        <f>UPPER(MID('Other Deails'!$H$17,C1,1))</f>
        <v>F</v>
      </c>
      <c r="AQ13" s="256" t="str">
        <f>UPPER(MID('Other Deails'!$H$17,D1,1))</f>
        <v>P</v>
      </c>
      <c r="AR13" s="256" t="str">
        <f>UPPER(MID('Other Deails'!$H$17,E1,1))</f>
        <v>P</v>
      </c>
      <c r="AS13" s="256" t="str">
        <f>UPPER(MID('Other Deails'!$H$17,F1,1))</f>
        <v>3</v>
      </c>
      <c r="AT13" s="256" t="str">
        <f>UPPER(MID('Other Deails'!$H$17,G1,1))</f>
        <v>0</v>
      </c>
      <c r="AU13" s="256" t="str">
        <f>UPPER(MID('Other Deails'!$H$17,H1,1))</f>
        <v>4</v>
      </c>
      <c r="AV13" s="256" t="str">
        <f>UPPER(MID('Other Deails'!$H$17,I1,1))</f>
        <v>7</v>
      </c>
      <c r="AW13" s="256" t="str">
        <f>UPPER(MID('Other Deails'!$H$17,J1,1))</f>
        <v>F</v>
      </c>
      <c r="AX13" s="48"/>
      <c r="AY13" s="48"/>
    </row>
    <row r="14" spans="1:54" s="49" customFormat="1" ht="6" customHeight="1">
      <c r="A14" s="48"/>
      <c r="B14" s="932"/>
      <c r="C14" s="1572"/>
      <c r="D14" s="1604"/>
      <c r="E14" s="237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305"/>
      <c r="AG14" s="305"/>
      <c r="AH14" s="305"/>
      <c r="AI14" s="305"/>
      <c r="AJ14" s="305"/>
      <c r="AK14" s="306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</row>
    <row r="15" spans="1:54" s="49" customFormat="1" ht="17.25" customHeight="1">
      <c r="A15" s="48"/>
      <c r="B15" s="932"/>
      <c r="C15" s="1572"/>
      <c r="D15" s="1604"/>
      <c r="E15" s="668" t="s">
        <v>504</v>
      </c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5"/>
      <c r="S15" s="242"/>
      <c r="T15" s="242"/>
      <c r="U15" s="242"/>
      <c r="V15" s="242"/>
      <c r="W15" s="667" t="s">
        <v>505</v>
      </c>
      <c r="X15" s="667"/>
      <c r="Y15" s="242"/>
      <c r="Z15" s="242"/>
      <c r="AA15" s="242"/>
      <c r="AB15" s="242"/>
      <c r="AC15" s="245"/>
      <c r="AD15" s="242"/>
      <c r="AE15" s="242"/>
      <c r="AF15" s="242"/>
      <c r="AG15" s="242"/>
      <c r="AH15" s="242"/>
      <c r="AI15" s="242"/>
      <c r="AJ15" s="242"/>
      <c r="AK15" s="238"/>
      <c r="AL15" s="48"/>
      <c r="AM15" s="246"/>
      <c r="AN15" s="244" t="s">
        <v>511</v>
      </c>
      <c r="AO15" s="242"/>
      <c r="AP15" s="242"/>
      <c r="AQ15" s="242"/>
      <c r="AR15" s="242"/>
      <c r="AS15" s="242"/>
      <c r="AT15" s="242"/>
      <c r="AU15" s="242"/>
      <c r="AV15" s="242"/>
      <c r="AW15" s="238"/>
      <c r="AX15" s="48"/>
      <c r="AY15" s="48"/>
    </row>
    <row r="16" spans="1:54" s="49" customFormat="1" ht="17.25" customHeight="1">
      <c r="A16" s="48"/>
      <c r="B16" s="932"/>
      <c r="C16" s="1572"/>
      <c r="D16" s="1604"/>
      <c r="E16" s="1620" t="str">
        <f>IF('Other Deails'!H8&lt;=0," ",'Other Deails'!H8)</f>
        <v>8/111</v>
      </c>
      <c r="F16" s="1621"/>
      <c r="G16" s="1621"/>
      <c r="H16" s="1621"/>
      <c r="I16" s="1621"/>
      <c r="J16" s="1621"/>
      <c r="K16" s="1621"/>
      <c r="L16" s="1621"/>
      <c r="M16" s="1621"/>
      <c r="N16" s="1621"/>
      <c r="O16" s="1621"/>
      <c r="P16" s="1621"/>
      <c r="Q16" s="1621"/>
      <c r="R16" s="1621"/>
      <c r="S16" s="1621"/>
      <c r="T16" s="1621"/>
      <c r="U16" s="1621"/>
      <c r="V16" s="1621"/>
      <c r="W16" s="1622" t="str">
        <f>IF('Other Deails'!H9&lt;=0," ",'Other Deails'!H9)</f>
        <v xml:space="preserve">Various Colony </v>
      </c>
      <c r="X16" s="1622"/>
      <c r="Y16" s="1622"/>
      <c r="Z16" s="1622"/>
      <c r="AA16" s="1622"/>
      <c r="AB16" s="1622"/>
      <c r="AC16" s="1622"/>
      <c r="AD16" s="1622"/>
      <c r="AE16" s="1622"/>
      <c r="AF16" s="1622"/>
      <c r="AG16" s="1622"/>
      <c r="AH16" s="1622"/>
      <c r="AI16" s="1622"/>
      <c r="AJ16" s="1622"/>
      <c r="AK16" s="1623"/>
      <c r="AL16" s="48"/>
      <c r="AM16" s="243"/>
      <c r="AN16" s="256" t="str">
        <f>UPPER(MID('Other Deails'!$H$15,A1,1))</f>
        <v>2</v>
      </c>
      <c r="AO16" s="256" t="str">
        <f>UPPER(MID('Other Deails'!$H$15,B1,1))</f>
        <v>9</v>
      </c>
      <c r="AP16" s="256" t="str">
        <f>UPPER(MID('Other Deails'!$H$15,C1,1))</f>
        <v>/</v>
      </c>
      <c r="AQ16" s="256" t="str">
        <f>UPPER(MID('Other Deails'!$H$15,D1,1))</f>
        <v>0</v>
      </c>
      <c r="AR16" s="256" t="str">
        <f>UPPER(MID('Other Deails'!$H$15,E1,1))</f>
        <v>1</v>
      </c>
      <c r="AS16" s="256" t="str">
        <f>UPPER(MID('Other Deails'!$H$15,F1,1))</f>
        <v>/</v>
      </c>
      <c r="AT16" s="256" t="str">
        <f>UPPER(MID('Other Deails'!$H$15,G1,1))</f>
        <v>1</v>
      </c>
      <c r="AU16" s="256" t="str">
        <f>UPPER(MID('Other Deails'!$H$15,H1,1))</f>
        <v>9</v>
      </c>
      <c r="AV16" s="256" t="str">
        <f>UPPER(MID('Other Deails'!$H$15,I1,1))</f>
        <v>6</v>
      </c>
      <c r="AW16" s="256" t="str">
        <f>UPPER(MID('Other Deails'!$H$15,J1,1))</f>
        <v>1</v>
      </c>
      <c r="AX16" s="48"/>
      <c r="AY16" s="48"/>
    </row>
    <row r="17" spans="1:51" s="49" customFormat="1" ht="6" customHeight="1">
      <c r="A17" s="48"/>
      <c r="B17" s="932"/>
      <c r="C17" s="1572"/>
      <c r="D17" s="1604"/>
      <c r="E17" s="237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1619"/>
      <c r="R17" s="1619"/>
      <c r="S17" s="1619"/>
      <c r="T17" s="1619"/>
      <c r="U17" s="1619"/>
      <c r="V17" s="1619"/>
      <c r="W17" s="1619"/>
      <c r="X17" s="1619"/>
      <c r="Y17" s="240"/>
      <c r="Z17" s="240"/>
      <c r="AA17" s="240"/>
      <c r="AB17" s="240"/>
      <c r="AC17" s="282"/>
      <c r="AD17" s="240"/>
      <c r="AE17" s="240"/>
      <c r="AF17" s="240"/>
      <c r="AG17" s="240"/>
      <c r="AH17" s="240"/>
      <c r="AI17" s="240"/>
      <c r="AJ17" s="240"/>
      <c r="AK17" s="312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</row>
    <row r="18" spans="1:51" s="49" customFormat="1" ht="17.25" customHeight="1">
      <c r="A18" s="48"/>
      <c r="B18" s="932"/>
      <c r="C18" s="1572"/>
      <c r="D18" s="1604"/>
      <c r="E18" s="668" t="s">
        <v>506</v>
      </c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5"/>
      <c r="S18" s="242"/>
      <c r="T18" s="242"/>
      <c r="U18" s="242"/>
      <c r="V18" s="242"/>
      <c r="W18" s="667" t="s">
        <v>507</v>
      </c>
      <c r="X18" s="245"/>
      <c r="Y18" s="242"/>
      <c r="Z18" s="242"/>
      <c r="AA18" s="242"/>
      <c r="AB18" s="242"/>
      <c r="AC18" s="245"/>
      <c r="AD18" s="242"/>
      <c r="AE18" s="242"/>
      <c r="AF18" s="242"/>
      <c r="AG18" s="242"/>
      <c r="AH18" s="242"/>
      <c r="AI18" s="242"/>
      <c r="AJ18" s="242"/>
      <c r="AK18" s="238"/>
      <c r="AL18" s="48"/>
      <c r="AM18" s="48"/>
      <c r="AN18" s="244" t="s">
        <v>519</v>
      </c>
      <c r="AO18" s="242"/>
      <c r="AP18" s="242"/>
      <c r="AQ18" s="242"/>
      <c r="AR18" s="242"/>
      <c r="AS18" s="242"/>
      <c r="AT18" s="242"/>
      <c r="AU18" s="242"/>
      <c r="AV18" s="257" t="s">
        <v>523</v>
      </c>
      <c r="AW18" s="238"/>
      <c r="AX18" s="48"/>
      <c r="AY18" s="48"/>
    </row>
    <row r="19" spans="1:51" s="49" customFormat="1" ht="17.25" customHeight="1">
      <c r="A19" s="48"/>
      <c r="B19" s="932"/>
      <c r="C19" s="1572"/>
      <c r="D19" s="1604"/>
      <c r="E19" s="1624" t="str">
        <f>IF('Other Deails'!H10&lt;=0," ",'Other Deails'!H10)</f>
        <v>Sunset Point Road</v>
      </c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5" t="str">
        <f>IF('Other Deails'!H11&lt;=0," ",'Other Deails'!H11)</f>
        <v>Near SBI Staff Qtr</v>
      </c>
      <c r="X19" s="1625"/>
      <c r="Y19" s="1625"/>
      <c r="Z19" s="1625"/>
      <c r="AA19" s="1625"/>
      <c r="AB19" s="1625"/>
      <c r="AC19" s="1625"/>
      <c r="AD19" s="1625"/>
      <c r="AE19" s="1625"/>
      <c r="AF19" s="1625"/>
      <c r="AG19" s="1625"/>
      <c r="AH19" s="1625"/>
      <c r="AI19" s="1625"/>
      <c r="AJ19" s="1625"/>
      <c r="AK19" s="1626"/>
      <c r="AL19" s="48"/>
      <c r="AM19" s="48"/>
      <c r="AN19" s="509"/>
      <c r="AO19" s="255" t="s">
        <v>520</v>
      </c>
      <c r="AP19" s="250"/>
      <c r="AQ19" s="509"/>
      <c r="AR19" s="255" t="s">
        <v>521</v>
      </c>
      <c r="AS19" s="250"/>
      <c r="AT19" s="509"/>
      <c r="AU19" s="255" t="s">
        <v>522</v>
      </c>
      <c r="AV19" s="250"/>
      <c r="AW19" s="251"/>
      <c r="AX19" s="48"/>
      <c r="AY19" s="48"/>
    </row>
    <row r="20" spans="1:51" s="49" customFormat="1" ht="6" customHeight="1">
      <c r="A20" s="48"/>
      <c r="B20" s="932"/>
      <c r="C20" s="1572"/>
      <c r="D20" s="1604"/>
      <c r="E20" s="313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314"/>
      <c r="AL20" s="220"/>
      <c r="AM20" s="220"/>
      <c r="AN20" s="220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</row>
    <row r="21" spans="1:51" s="49" customFormat="1" ht="17.25" customHeight="1">
      <c r="A21" s="48"/>
      <c r="B21" s="932"/>
      <c r="C21" s="1572"/>
      <c r="D21" s="1604"/>
      <c r="E21" s="668" t="s">
        <v>512</v>
      </c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5"/>
      <c r="S21" s="242"/>
      <c r="T21" s="242"/>
      <c r="U21" s="242"/>
      <c r="V21" s="242"/>
      <c r="W21" s="667" t="s">
        <v>514</v>
      </c>
      <c r="X21" s="245"/>
      <c r="Y21" s="242"/>
      <c r="Z21" s="242"/>
      <c r="AA21" s="242"/>
      <c r="AB21" s="242"/>
      <c r="AC21" s="245"/>
      <c r="AD21" s="242"/>
      <c r="AE21" s="242"/>
      <c r="AF21" s="667" t="s">
        <v>513</v>
      </c>
      <c r="AG21" s="242"/>
      <c r="AH21" s="242"/>
      <c r="AI21" s="242"/>
      <c r="AJ21" s="242"/>
      <c r="AK21" s="238"/>
      <c r="AL21" s="220"/>
      <c r="AM21" s="220"/>
      <c r="AN21" s="244" t="s">
        <v>524</v>
      </c>
      <c r="AO21" s="242"/>
      <c r="AP21" s="242"/>
      <c r="AQ21" s="242"/>
      <c r="AR21" s="257" t="s">
        <v>523</v>
      </c>
      <c r="AS21" s="242"/>
      <c r="AT21" s="242"/>
      <c r="AU21" s="242"/>
      <c r="AV21" s="245"/>
      <c r="AW21" s="238"/>
      <c r="AX21" s="48"/>
      <c r="AY21" s="48"/>
    </row>
    <row r="22" spans="1:51" s="49" customFormat="1" ht="17.25" customHeight="1">
      <c r="A22" s="48"/>
      <c r="B22" s="932"/>
      <c r="C22" s="1572"/>
      <c r="D22" s="1604"/>
      <c r="E22" s="1644" t="str">
        <f>IF('Other Deails'!H12&lt;=0," ",'Other Deails'!H12)</f>
        <v>Ahwa-Dangs</v>
      </c>
      <c r="F22" s="1645"/>
      <c r="G22" s="1645"/>
      <c r="H22" s="1645"/>
      <c r="I22" s="1645"/>
      <c r="J22" s="1645"/>
      <c r="K22" s="1645"/>
      <c r="L22" s="1645"/>
      <c r="M22" s="1645"/>
      <c r="N22" s="1645"/>
      <c r="O22" s="1645"/>
      <c r="P22" s="1645"/>
      <c r="Q22" s="1645"/>
      <c r="R22" s="1645"/>
      <c r="S22" s="1645"/>
      <c r="T22" s="1645"/>
      <c r="U22" s="1645"/>
      <c r="V22" s="1645"/>
      <c r="W22" s="1645" t="str">
        <f>IF('Other Deails'!H13&lt;=0," ",'Other Deails'!H13)</f>
        <v>GUJARAT</v>
      </c>
      <c r="X22" s="1645"/>
      <c r="Y22" s="1645"/>
      <c r="Z22" s="1645"/>
      <c r="AA22" s="1645"/>
      <c r="AB22" s="1645"/>
      <c r="AC22" s="1645"/>
      <c r="AD22" s="1645"/>
      <c r="AE22" s="1645"/>
      <c r="AF22" s="310" t="str">
        <f>UPPER(MID('Other Deails'!$H$14,A1,1))</f>
        <v>3</v>
      </c>
      <c r="AG22" s="310" t="str">
        <f>UPPER(MID('Other Deails'!$H$14,B1,1))</f>
        <v>9</v>
      </c>
      <c r="AH22" s="310" t="str">
        <f>UPPER(MID('Other Deails'!$H$14,C1,1))</f>
        <v>4</v>
      </c>
      <c r="AI22" s="310" t="str">
        <f>UPPER(MID('Other Deails'!$H$14,D1,1))</f>
        <v>7</v>
      </c>
      <c r="AJ22" s="310" t="str">
        <f>UPPER(MID('Other Deails'!$H$14,E1,1))</f>
        <v>1</v>
      </c>
      <c r="AK22" s="310" t="str">
        <f>UPPER(MID('Other Deails'!$H$14,F1,1))</f>
        <v>0</v>
      </c>
      <c r="AL22" s="283"/>
      <c r="AM22" s="283"/>
      <c r="AN22" s="249"/>
      <c r="AO22" s="519" t="str">
        <f>IF('Other Deails'!B19=3,AR21,"")</f>
        <v>√</v>
      </c>
      <c r="AP22" s="255" t="s">
        <v>442</v>
      </c>
      <c r="AQ22" s="250"/>
      <c r="AR22" s="255"/>
      <c r="AS22" s="258"/>
      <c r="AT22" s="520" t="str">
        <f>IF('Other Deails'!B19=5,AR21,"")</f>
        <v/>
      </c>
      <c r="AU22" s="255" t="s">
        <v>525</v>
      </c>
      <c r="AV22" s="250"/>
      <c r="AW22" s="251"/>
      <c r="AX22" s="346"/>
      <c r="AY22" s="48"/>
    </row>
    <row r="23" spans="1:51" s="49" customFormat="1" ht="6" customHeight="1">
      <c r="A23" s="48"/>
      <c r="B23" s="932"/>
      <c r="C23" s="1572"/>
      <c r="D23" s="1604"/>
      <c r="E23" s="237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315"/>
      <c r="AG23" s="315"/>
      <c r="AH23" s="315"/>
      <c r="AI23" s="315"/>
      <c r="AJ23" s="315"/>
      <c r="AK23" s="316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</row>
    <row r="24" spans="1:51" s="49" customFormat="1" ht="19.5" customHeight="1">
      <c r="A24" s="48"/>
      <c r="B24" s="932"/>
      <c r="C24" s="1572"/>
      <c r="D24" s="1604"/>
      <c r="E24" s="244" t="s">
        <v>517</v>
      </c>
      <c r="F24" s="242"/>
      <c r="G24" s="242"/>
      <c r="H24" s="242"/>
      <c r="I24" s="242"/>
      <c r="J24" s="484"/>
      <c r="K24" s="1617" t="s">
        <v>310</v>
      </c>
      <c r="L24" s="1618"/>
      <c r="M24" s="1618"/>
      <c r="N24" s="1618"/>
      <c r="O24" s="1618"/>
      <c r="P24" s="1618"/>
      <c r="Q24" s="1618"/>
      <c r="R24" s="1618"/>
      <c r="S24" s="1618"/>
      <c r="T24" s="1618"/>
      <c r="U24" s="1618"/>
      <c r="V24" s="1618"/>
      <c r="W24" s="1618"/>
      <c r="X24" s="1618"/>
      <c r="Y24" s="242"/>
      <c r="Z24" s="238"/>
      <c r="AA24" s="244" t="s">
        <v>518</v>
      </c>
      <c r="AB24" s="242"/>
      <c r="AC24" s="245"/>
      <c r="AD24" s="242"/>
      <c r="AE24" s="242"/>
      <c r="AF24" s="317"/>
      <c r="AG24" s="318"/>
      <c r="AH24" s="318"/>
      <c r="AI24" s="318"/>
      <c r="AJ24" s="1627">
        <v>2631</v>
      </c>
      <c r="AK24" s="1627"/>
      <c r="AL24" s="1627"/>
      <c r="AM24" s="252"/>
      <c r="AN24" s="1627">
        <v>220829</v>
      </c>
      <c r="AO24" s="1627"/>
      <c r="AP24" s="1627"/>
      <c r="AQ24" s="1627"/>
      <c r="AR24" s="1627"/>
      <c r="AS24" s="1627"/>
      <c r="AT24" s="242"/>
      <c r="AU24" s="242"/>
      <c r="AV24" s="242"/>
      <c r="AW24" s="238"/>
      <c r="AX24" s="48"/>
      <c r="AY24" s="48"/>
    </row>
    <row r="25" spans="1:51" s="49" customFormat="1" ht="6" customHeight="1">
      <c r="A25" s="48"/>
      <c r="B25" s="932"/>
      <c r="C25" s="222"/>
      <c r="D25" s="936"/>
      <c r="E25" s="237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8"/>
      <c r="X25" s="248"/>
      <c r="Y25" s="248"/>
      <c r="Z25" s="279"/>
      <c r="AA25" s="280"/>
      <c r="AB25" s="248"/>
      <c r="AC25" s="248"/>
      <c r="AD25" s="248"/>
      <c r="AE25" s="248"/>
      <c r="AF25" s="250"/>
      <c r="AG25" s="250"/>
      <c r="AH25" s="250"/>
      <c r="AI25" s="250"/>
      <c r="AJ25" s="250"/>
      <c r="AK25" s="250"/>
      <c r="AL25" s="347"/>
      <c r="AM25" s="347"/>
      <c r="AN25" s="347"/>
      <c r="AO25" s="247"/>
      <c r="AP25" s="247"/>
      <c r="AQ25" s="247"/>
      <c r="AR25" s="247"/>
      <c r="AS25" s="247"/>
      <c r="AT25" s="247"/>
      <c r="AU25" s="247"/>
      <c r="AV25" s="348"/>
      <c r="AW25" s="349"/>
      <c r="AX25" s="346"/>
      <c r="AY25" s="48"/>
    </row>
    <row r="26" spans="1:51" s="49" customFormat="1" ht="6" customHeight="1">
      <c r="A26" s="48"/>
      <c r="B26" s="932"/>
      <c r="C26" s="222"/>
      <c r="D26" s="936"/>
      <c r="E26" s="239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67"/>
      <c r="X26" s="267"/>
      <c r="Y26" s="267"/>
      <c r="Z26" s="267"/>
      <c r="AA26" s="267"/>
      <c r="AB26" s="267"/>
      <c r="AC26" s="267"/>
      <c r="AD26" s="267"/>
      <c r="AE26" s="267"/>
      <c r="AF26" s="268"/>
      <c r="AG26" s="268"/>
      <c r="AH26" s="268"/>
      <c r="AI26" s="268"/>
      <c r="AJ26" s="268"/>
      <c r="AK26" s="268"/>
      <c r="AL26" s="350"/>
      <c r="AM26" s="350"/>
      <c r="AN26" s="350"/>
      <c r="AO26" s="252"/>
      <c r="AP26" s="252"/>
      <c r="AQ26" s="252"/>
      <c r="AR26" s="252"/>
      <c r="AS26" s="252"/>
      <c r="AT26" s="252"/>
      <c r="AU26" s="252"/>
      <c r="AV26" s="351"/>
      <c r="AW26" s="352"/>
      <c r="AX26" s="346"/>
      <c r="AY26" s="48"/>
    </row>
    <row r="27" spans="1:51" s="49" customFormat="1" ht="16.5" customHeight="1">
      <c r="A27" s="48"/>
      <c r="B27" s="932"/>
      <c r="C27" s="1572" t="s">
        <v>527</v>
      </c>
      <c r="D27" s="1604"/>
      <c r="E27" s="270" t="s">
        <v>528</v>
      </c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246" t="str">
        <f>'Other Deails'!H18</f>
        <v>Valsad</v>
      </c>
      <c r="X27" s="253"/>
      <c r="Y27" s="253"/>
      <c r="Z27" s="253"/>
      <c r="AA27" s="253"/>
      <c r="AB27" s="253"/>
      <c r="AC27" s="253"/>
      <c r="AD27" s="253"/>
      <c r="AE27" s="253"/>
      <c r="AF27" s="254"/>
      <c r="AG27" s="254"/>
      <c r="AH27" s="264" t="s">
        <v>529</v>
      </c>
      <c r="AI27" s="254"/>
      <c r="AJ27" s="254"/>
      <c r="AK27" s="254"/>
      <c r="AL27" s="283"/>
      <c r="AM27" s="283"/>
      <c r="AN27" s="283"/>
      <c r="AO27" s="220"/>
      <c r="AP27" s="220"/>
      <c r="AQ27" s="220"/>
      <c r="AR27" s="220"/>
      <c r="AS27" s="220"/>
      <c r="AT27" s="220"/>
      <c r="AU27" s="266"/>
      <c r="AV27" s="353"/>
      <c r="AW27" s="354"/>
      <c r="AX27" s="346"/>
      <c r="AY27" s="48"/>
    </row>
    <row r="28" spans="1:51" s="49" customFormat="1" ht="15.75">
      <c r="A28" s="48"/>
      <c r="B28" s="932"/>
      <c r="C28" s="1572"/>
      <c r="D28" s="1604"/>
      <c r="E28" s="1642"/>
      <c r="F28" s="1643"/>
      <c r="G28" s="1643"/>
      <c r="H28" s="1643"/>
      <c r="I28" s="1643"/>
      <c r="J28" s="1643"/>
      <c r="K28" s="1643"/>
      <c r="L28" s="1643"/>
      <c r="M28" s="1643"/>
      <c r="N28" s="1643"/>
      <c r="O28" s="1643"/>
      <c r="P28" s="1643"/>
      <c r="Q28" s="1643"/>
      <c r="R28" s="1643"/>
      <c r="S28" s="1643"/>
      <c r="T28" s="1643"/>
      <c r="U28" s="1643"/>
      <c r="V28" s="1643"/>
      <c r="W28" s="1643"/>
      <c r="X28" s="1643"/>
      <c r="Y28" s="1643"/>
      <c r="Z28" s="1643"/>
      <c r="AA28" s="1643"/>
      <c r="AB28" s="1643"/>
      <c r="AC28" s="1643"/>
      <c r="AD28" s="1643"/>
      <c r="AE28" s="1643"/>
      <c r="AF28" s="1643"/>
      <c r="AG28" s="356"/>
      <c r="AH28" s="265" t="s">
        <v>530</v>
      </c>
      <c r="AI28" s="254"/>
      <c r="AJ28" s="254"/>
      <c r="AK28" s="254"/>
      <c r="AL28" s="283"/>
      <c r="AM28" s="283"/>
      <c r="AN28" s="283"/>
      <c r="AO28" s="220"/>
      <c r="AP28" s="220"/>
      <c r="AQ28" s="220"/>
      <c r="AR28" s="220"/>
      <c r="AS28" s="220"/>
      <c r="AT28" s="220"/>
      <c r="AU28" s="220"/>
      <c r="AV28" s="346"/>
      <c r="AW28" s="354"/>
      <c r="AX28" s="346"/>
      <c r="AY28" s="48"/>
    </row>
    <row r="29" spans="1:51" s="49" customFormat="1" ht="6" customHeight="1">
      <c r="A29" s="48"/>
      <c r="B29" s="932"/>
      <c r="C29" s="1572"/>
      <c r="D29" s="1604"/>
      <c r="E29" s="136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253"/>
      <c r="X29" s="253"/>
      <c r="Y29" s="253"/>
      <c r="Z29" s="253"/>
      <c r="AA29" s="253"/>
      <c r="AB29" s="253"/>
      <c r="AC29" s="253"/>
      <c r="AD29" s="253"/>
      <c r="AE29" s="253"/>
      <c r="AF29" s="254"/>
      <c r="AG29" s="254"/>
      <c r="AH29" s="265"/>
      <c r="AI29" s="254"/>
      <c r="AJ29" s="254"/>
      <c r="AK29" s="254"/>
      <c r="AL29" s="283"/>
      <c r="AM29" s="283"/>
      <c r="AN29" s="283"/>
      <c r="AO29" s="220"/>
      <c r="AP29" s="220"/>
      <c r="AQ29" s="220"/>
      <c r="AR29" s="220"/>
      <c r="AS29" s="220"/>
      <c r="AT29" s="220"/>
      <c r="AU29" s="220"/>
      <c r="AV29" s="346"/>
      <c r="AW29" s="354"/>
      <c r="AX29" s="346"/>
      <c r="AY29" s="48"/>
    </row>
    <row r="30" spans="1:51" s="49" customFormat="1" ht="6" customHeight="1">
      <c r="A30" s="48"/>
      <c r="B30" s="932"/>
      <c r="C30" s="1572"/>
      <c r="D30" s="1604"/>
      <c r="E30" s="237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8"/>
      <c r="X30" s="248"/>
      <c r="Y30" s="248"/>
      <c r="Z30" s="248"/>
      <c r="AA30" s="248"/>
      <c r="AB30" s="248"/>
      <c r="AC30" s="248"/>
      <c r="AD30" s="248"/>
      <c r="AE30" s="248"/>
      <c r="AF30" s="250"/>
      <c r="AG30" s="250"/>
      <c r="AH30" s="250"/>
      <c r="AI30" s="250"/>
      <c r="AJ30" s="250"/>
      <c r="AK30" s="250"/>
      <c r="AL30" s="347"/>
      <c r="AM30" s="347"/>
      <c r="AN30" s="347"/>
      <c r="AO30" s="247"/>
      <c r="AP30" s="247"/>
      <c r="AQ30" s="247"/>
      <c r="AR30" s="247"/>
      <c r="AS30" s="247"/>
      <c r="AT30" s="247"/>
      <c r="AU30" s="247"/>
      <c r="AV30" s="348"/>
      <c r="AW30" s="348"/>
      <c r="AX30" s="346"/>
      <c r="AY30" s="48"/>
    </row>
    <row r="31" spans="1:51" s="49" customFormat="1" ht="6" customHeight="1">
      <c r="A31" s="48"/>
      <c r="B31" s="932"/>
      <c r="C31" s="1572"/>
      <c r="D31" s="1604"/>
      <c r="E31" s="239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67"/>
      <c r="X31" s="267"/>
      <c r="Y31" s="267"/>
      <c r="Z31" s="267"/>
      <c r="AA31" s="267"/>
      <c r="AB31" s="267"/>
      <c r="AC31" s="267"/>
      <c r="AD31" s="267"/>
      <c r="AE31" s="267"/>
      <c r="AF31" s="268"/>
      <c r="AG31" s="268"/>
      <c r="AH31" s="268"/>
      <c r="AI31" s="268"/>
      <c r="AJ31" s="268"/>
      <c r="AK31" s="268"/>
      <c r="AL31" s="350"/>
      <c r="AM31" s="350"/>
      <c r="AN31" s="350"/>
      <c r="AO31" s="252"/>
      <c r="AP31" s="252"/>
      <c r="AQ31" s="252"/>
      <c r="AR31" s="252"/>
      <c r="AS31" s="252"/>
      <c r="AT31" s="252"/>
      <c r="AU31" s="252"/>
      <c r="AV31" s="351"/>
      <c r="AW31" s="352"/>
      <c r="AX31" s="346"/>
      <c r="AY31" s="48"/>
    </row>
    <row r="32" spans="1:51" s="49" customFormat="1" ht="16.5" customHeight="1">
      <c r="A32" s="48"/>
      <c r="B32" s="932"/>
      <c r="C32" s="1572"/>
      <c r="D32" s="1604"/>
      <c r="E32" s="270" t="s">
        <v>531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253"/>
      <c r="X32" s="253"/>
      <c r="Y32" s="253"/>
      <c r="Z32" s="253"/>
      <c r="AA32" s="253"/>
      <c r="AB32" s="510" t="str">
        <f>AO22</f>
        <v>√</v>
      </c>
      <c r="AC32" s="271"/>
      <c r="AD32" s="271" t="s">
        <v>532</v>
      </c>
      <c r="AE32" s="253"/>
      <c r="AF32" s="254"/>
      <c r="AG32" s="254"/>
      <c r="AH32" s="264"/>
      <c r="AI32" s="254"/>
      <c r="AJ32" s="254"/>
      <c r="AK32" s="254"/>
      <c r="AL32" s="283"/>
      <c r="AM32" s="510"/>
      <c r="AN32" s="271"/>
      <c r="AO32" s="271" t="s">
        <v>533</v>
      </c>
      <c r="AP32" s="220"/>
      <c r="AQ32" s="220"/>
      <c r="AR32" s="220"/>
      <c r="AS32" s="220"/>
      <c r="AT32" s="220"/>
      <c r="AU32" s="220"/>
      <c r="AV32" s="346"/>
      <c r="AW32" s="354"/>
      <c r="AX32" s="346"/>
      <c r="AY32" s="48"/>
    </row>
    <row r="33" spans="1:54" s="49" customFormat="1" ht="6" customHeight="1">
      <c r="A33" s="48"/>
      <c r="B33" s="932"/>
      <c r="C33" s="1572"/>
      <c r="D33" s="1604"/>
      <c r="E33" s="237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8"/>
      <c r="X33" s="248"/>
      <c r="Y33" s="248"/>
      <c r="Z33" s="248"/>
      <c r="AA33" s="248"/>
      <c r="AB33" s="248"/>
      <c r="AC33" s="248"/>
      <c r="AD33" s="248"/>
      <c r="AE33" s="248"/>
      <c r="AF33" s="250"/>
      <c r="AG33" s="250"/>
      <c r="AH33" s="269"/>
      <c r="AI33" s="250"/>
      <c r="AJ33" s="250"/>
      <c r="AK33" s="250"/>
      <c r="AL33" s="347"/>
      <c r="AM33" s="347"/>
      <c r="AN33" s="347"/>
      <c r="AO33" s="247"/>
      <c r="AP33" s="247"/>
      <c r="AQ33" s="247"/>
      <c r="AR33" s="247"/>
      <c r="AS33" s="247"/>
      <c r="AT33" s="247"/>
      <c r="AU33" s="247"/>
      <c r="AV33" s="348"/>
      <c r="AW33" s="349"/>
      <c r="AX33" s="346"/>
      <c r="AY33" s="48"/>
    </row>
    <row r="34" spans="1:54" s="49" customFormat="1" ht="6" customHeight="1">
      <c r="A34" s="48"/>
      <c r="B34" s="932"/>
      <c r="C34" s="1572"/>
      <c r="D34" s="1604"/>
      <c r="E34" s="1462"/>
      <c r="F34" s="1462"/>
      <c r="G34" s="1462"/>
      <c r="H34" s="1462"/>
      <c r="I34" s="1462"/>
      <c r="J34" s="1462"/>
      <c r="K34" s="1462"/>
      <c r="L34" s="1462"/>
      <c r="M34" s="1462"/>
      <c r="N34" s="1462"/>
      <c r="O34" s="1462"/>
      <c r="P34" s="1462"/>
      <c r="Q34" s="1462"/>
      <c r="R34" s="1462"/>
      <c r="S34" s="1462"/>
      <c r="T34" s="1462"/>
      <c r="U34" s="1462"/>
      <c r="V34" s="1462"/>
      <c r="W34" s="1641"/>
      <c r="X34" s="1641"/>
      <c r="Y34" s="1641"/>
      <c r="Z34" s="1641"/>
      <c r="AA34" s="1641"/>
      <c r="AB34" s="1641"/>
      <c r="AC34" s="1641"/>
      <c r="AD34" s="1641"/>
      <c r="AE34" s="1641"/>
      <c r="AF34" s="254"/>
      <c r="AG34" s="254"/>
      <c r="AH34" s="254"/>
      <c r="AI34" s="254"/>
      <c r="AJ34" s="254"/>
      <c r="AK34" s="254"/>
      <c r="AL34" s="283"/>
      <c r="AM34" s="283"/>
      <c r="AN34" s="283"/>
      <c r="AO34" s="220"/>
      <c r="AP34" s="220"/>
      <c r="AQ34" s="220"/>
      <c r="AR34" s="220"/>
      <c r="AS34" s="220"/>
      <c r="AT34" s="220"/>
      <c r="AU34" s="220"/>
      <c r="AV34" s="346"/>
      <c r="AW34" s="346"/>
      <c r="AX34" s="346"/>
      <c r="AY34" s="48"/>
    </row>
    <row r="35" spans="1:54" s="49" customFormat="1" ht="6" customHeight="1">
      <c r="A35" s="48"/>
      <c r="B35" s="932"/>
      <c r="C35" s="1572"/>
      <c r="D35" s="1604"/>
      <c r="E35" s="239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67"/>
      <c r="X35" s="267"/>
      <c r="Y35" s="267"/>
      <c r="Z35" s="267"/>
      <c r="AA35" s="267"/>
      <c r="AB35" s="267"/>
      <c r="AC35" s="267"/>
      <c r="AD35" s="267"/>
      <c r="AE35" s="267"/>
      <c r="AF35" s="268"/>
      <c r="AG35" s="268"/>
      <c r="AH35" s="268"/>
      <c r="AI35" s="268"/>
      <c r="AJ35" s="268"/>
      <c r="AK35" s="268"/>
      <c r="AL35" s="350"/>
      <c r="AM35" s="350"/>
      <c r="AN35" s="350"/>
      <c r="AO35" s="252"/>
      <c r="AP35" s="252"/>
      <c r="AQ35" s="252"/>
      <c r="AR35" s="252"/>
      <c r="AS35" s="252"/>
      <c r="AT35" s="252"/>
      <c r="AU35" s="252"/>
      <c r="AV35" s="351"/>
      <c r="AW35" s="352"/>
      <c r="AX35" s="346"/>
      <c r="AY35" s="48"/>
    </row>
    <row r="36" spans="1:54" s="49" customFormat="1" ht="16.5" customHeight="1">
      <c r="A36" s="48"/>
      <c r="B36" s="932"/>
      <c r="C36" s="1572"/>
      <c r="D36" s="1604"/>
      <c r="E36" s="270" t="s">
        <v>534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253"/>
      <c r="X36" s="253"/>
      <c r="Y36" s="253"/>
      <c r="Z36" s="253"/>
      <c r="AA36" s="253"/>
      <c r="AB36" s="271"/>
      <c r="AC36" s="271"/>
      <c r="AD36" s="271"/>
      <c r="AE36" s="253"/>
      <c r="AF36" s="254"/>
      <c r="AG36" s="254"/>
      <c r="AH36" s="264"/>
      <c r="AI36" s="254"/>
      <c r="AJ36" s="254"/>
      <c r="AK36" s="254"/>
      <c r="AL36" s="283"/>
      <c r="AM36" s="272"/>
      <c r="AN36" s="1614"/>
      <c r="AO36" s="1614"/>
      <c r="AP36" s="1614"/>
      <c r="AQ36" s="1614"/>
      <c r="AR36" s="1614"/>
      <c r="AS36" s="1614"/>
      <c r="AT36" s="1614"/>
      <c r="AU36" s="1614"/>
      <c r="AV36" s="1614"/>
      <c r="AW36" s="1614"/>
      <c r="AX36" s="346"/>
      <c r="AY36" s="48"/>
    </row>
    <row r="37" spans="1:54" s="49" customFormat="1" ht="16.5" customHeight="1">
      <c r="A37" s="48"/>
      <c r="B37" s="932"/>
      <c r="C37" s="1572"/>
      <c r="D37" s="1604"/>
      <c r="E37" s="270" t="s">
        <v>535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253"/>
      <c r="X37" s="357"/>
      <c r="Y37" s="357"/>
      <c r="Z37" s="357"/>
      <c r="AA37" s="357"/>
      <c r="AB37" s="358"/>
      <c r="AC37" s="358"/>
      <c r="AD37" s="358"/>
      <c r="AE37" s="357"/>
      <c r="AF37" s="273"/>
      <c r="AG37" s="273"/>
      <c r="AH37" s="357"/>
      <c r="AI37" s="273"/>
      <c r="AJ37" s="273"/>
      <c r="AK37" s="273"/>
      <c r="AL37" s="273"/>
      <c r="AM37" s="271"/>
      <c r="AN37" s="1615"/>
      <c r="AO37" s="1615"/>
      <c r="AP37" s="1615"/>
      <c r="AQ37" s="1615"/>
      <c r="AR37" s="1615"/>
      <c r="AS37" s="1615"/>
      <c r="AT37" s="1615"/>
      <c r="AU37" s="1615"/>
      <c r="AV37" s="1615"/>
      <c r="AW37" s="1615"/>
      <c r="AX37" s="346"/>
      <c r="AY37" s="48"/>
    </row>
    <row r="38" spans="1:54" s="49" customFormat="1" ht="6" customHeight="1">
      <c r="A38" s="48"/>
      <c r="B38" s="932"/>
      <c r="C38" s="1572"/>
      <c r="D38" s="1604"/>
      <c r="E38" s="237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8"/>
      <c r="X38" s="248"/>
      <c r="Y38" s="248"/>
      <c r="Z38" s="248"/>
      <c r="AA38" s="248"/>
      <c r="AB38" s="248"/>
      <c r="AC38" s="248"/>
      <c r="AD38" s="248"/>
      <c r="AE38" s="248"/>
      <c r="AF38" s="250"/>
      <c r="AG38" s="250"/>
      <c r="AH38" s="269"/>
      <c r="AI38" s="250"/>
      <c r="AJ38" s="250"/>
      <c r="AK38" s="250"/>
      <c r="AL38" s="347"/>
      <c r="AM38" s="347"/>
      <c r="AN38" s="347"/>
      <c r="AO38" s="247"/>
      <c r="AP38" s="247"/>
      <c r="AQ38" s="247"/>
      <c r="AR38" s="247"/>
      <c r="AS38" s="247"/>
      <c r="AT38" s="247"/>
      <c r="AU38" s="247"/>
      <c r="AV38" s="348"/>
      <c r="AW38" s="349"/>
      <c r="AX38" s="346"/>
      <c r="AY38" s="48"/>
    </row>
    <row r="39" spans="1:54" s="49" customFormat="1" ht="6" customHeight="1">
      <c r="A39" s="48"/>
      <c r="B39" s="932"/>
      <c r="C39" s="1572"/>
      <c r="D39" s="1604"/>
      <c r="E39" s="23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67"/>
      <c r="X39" s="267"/>
      <c r="Y39" s="267"/>
      <c r="Z39" s="267"/>
      <c r="AA39" s="267"/>
      <c r="AB39" s="267"/>
      <c r="AC39" s="267"/>
      <c r="AD39" s="267"/>
      <c r="AE39" s="267"/>
      <c r="AF39" s="268"/>
      <c r="AG39" s="268"/>
      <c r="AH39" s="268"/>
      <c r="AI39" s="268"/>
      <c r="AJ39" s="268"/>
      <c r="AK39" s="268"/>
      <c r="AL39" s="350"/>
      <c r="AM39" s="350"/>
      <c r="AN39" s="350"/>
      <c r="AO39" s="252"/>
      <c r="AP39" s="252"/>
      <c r="AQ39" s="252"/>
      <c r="AR39" s="252"/>
      <c r="AS39" s="252"/>
      <c r="AT39" s="252"/>
      <c r="AU39" s="252"/>
      <c r="AV39" s="351"/>
      <c r="AW39" s="352"/>
      <c r="AX39" s="346"/>
      <c r="AY39" s="48"/>
    </row>
    <row r="40" spans="1:54" s="49" customFormat="1" ht="16.5" customHeight="1">
      <c r="A40" s="48"/>
      <c r="B40" s="932"/>
      <c r="C40" s="1572"/>
      <c r="D40" s="1604"/>
      <c r="E40" s="270" t="s">
        <v>536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510" t="str">
        <f>AB32</f>
        <v>√</v>
      </c>
      <c r="R40" s="271"/>
      <c r="S40" s="271" t="s">
        <v>537</v>
      </c>
      <c r="T40" s="48"/>
      <c r="U40" s="48"/>
      <c r="V40" s="48"/>
      <c r="W40" s="253"/>
      <c r="X40" s="253"/>
      <c r="Y40" s="510"/>
      <c r="Z40" s="271"/>
      <c r="AA40" s="271" t="s">
        <v>538</v>
      </c>
      <c r="AE40" s="253"/>
      <c r="AF40" s="254"/>
      <c r="AG40" s="254"/>
      <c r="AH40" s="264"/>
      <c r="AI40" s="510"/>
      <c r="AJ40" s="271"/>
      <c r="AK40" s="271" t="s">
        <v>539</v>
      </c>
      <c r="AL40" s="283"/>
      <c r="AP40" s="220"/>
      <c r="AQ40" s="220"/>
      <c r="AR40" s="220"/>
      <c r="AS40" s="220"/>
      <c r="AT40" s="220"/>
      <c r="AU40" s="220"/>
      <c r="AV40" s="346"/>
      <c r="AW40" s="354"/>
      <c r="AX40" s="346"/>
      <c r="AY40" s="48"/>
    </row>
    <row r="41" spans="1:54" s="49" customFormat="1" ht="6" customHeight="1">
      <c r="A41" s="48"/>
      <c r="B41" s="932"/>
      <c r="C41" s="1572"/>
      <c r="D41" s="1604"/>
      <c r="E41" s="237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8"/>
      <c r="X41" s="248"/>
      <c r="Y41" s="248"/>
      <c r="Z41" s="248"/>
      <c r="AA41" s="248"/>
      <c r="AB41" s="248"/>
      <c r="AC41" s="248"/>
      <c r="AD41" s="248"/>
      <c r="AE41" s="248"/>
      <c r="AF41" s="250"/>
      <c r="AG41" s="250"/>
      <c r="AH41" s="269"/>
      <c r="AI41" s="250"/>
      <c r="AJ41" s="250"/>
      <c r="AK41" s="250"/>
      <c r="AL41" s="347"/>
      <c r="AM41" s="347"/>
      <c r="AN41" s="347"/>
      <c r="AO41" s="247"/>
      <c r="AP41" s="247"/>
      <c r="AQ41" s="247"/>
      <c r="AR41" s="247"/>
      <c r="AS41" s="247"/>
      <c r="AT41" s="247"/>
      <c r="AU41" s="247"/>
      <c r="AV41" s="348"/>
      <c r="AW41" s="349"/>
      <c r="AX41" s="346"/>
      <c r="AY41" s="48"/>
    </row>
    <row r="42" spans="1:54" s="49" customFormat="1" ht="6" customHeight="1">
      <c r="A42" s="48"/>
      <c r="B42" s="932"/>
      <c r="C42" s="935"/>
      <c r="D42" s="933"/>
      <c r="E42" s="307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67"/>
      <c r="X42" s="267"/>
      <c r="Y42" s="267"/>
      <c r="Z42" s="267"/>
      <c r="AA42" s="267"/>
      <c r="AB42" s="267"/>
      <c r="AC42" s="267"/>
      <c r="AD42" s="267"/>
      <c r="AE42" s="267"/>
      <c r="AF42" s="268"/>
      <c r="AG42" s="268"/>
      <c r="AH42" s="268"/>
      <c r="AI42" s="268"/>
      <c r="AJ42" s="268"/>
      <c r="AK42" s="268"/>
      <c r="AL42" s="350"/>
      <c r="AM42" s="350"/>
      <c r="AN42" s="350"/>
      <c r="AO42" s="252"/>
      <c r="AP42" s="252"/>
      <c r="AQ42" s="252"/>
      <c r="AR42" s="252"/>
      <c r="AS42" s="252"/>
      <c r="AT42" s="252"/>
      <c r="AU42" s="252"/>
      <c r="AV42" s="351"/>
      <c r="AW42" s="352"/>
      <c r="AX42" s="346"/>
      <c r="AY42" s="48"/>
    </row>
    <row r="43" spans="1:54" s="49" customFormat="1" ht="15" customHeight="1">
      <c r="A43" s="48"/>
      <c r="B43" s="934"/>
      <c r="C43" s="1572" t="s">
        <v>527</v>
      </c>
      <c r="D43" s="1604"/>
      <c r="E43" s="326">
        <v>1</v>
      </c>
      <c r="F43" s="264"/>
      <c r="G43" s="264" t="s">
        <v>540</v>
      </c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286">
        <f>E43</f>
        <v>1</v>
      </c>
      <c r="AP43" s="241"/>
      <c r="AQ43" s="1609">
        <f>'16_1'!AI56</f>
        <v>326404</v>
      </c>
      <c r="AR43" s="1609"/>
      <c r="AS43" s="1609"/>
      <c r="AT43" s="1609"/>
      <c r="AU43" s="1609"/>
      <c r="AV43" s="1609"/>
      <c r="AW43" s="1610"/>
      <c r="AX43" s="48"/>
      <c r="AY43" s="48"/>
      <c r="AZ43" s="48"/>
      <c r="BA43" s="48"/>
      <c r="BB43" s="48"/>
    </row>
    <row r="44" spans="1:54" s="49" customFormat="1" ht="6" customHeight="1">
      <c r="A44" s="48"/>
      <c r="B44" s="934"/>
      <c r="C44" s="1572"/>
      <c r="D44" s="1604"/>
      <c r="E44" s="321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7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7"/>
      <c r="AR44" s="247"/>
      <c r="AS44" s="247"/>
      <c r="AT44" s="247"/>
      <c r="AU44" s="247"/>
      <c r="AV44" s="240"/>
      <c r="AW44" s="312"/>
      <c r="AX44" s="220"/>
      <c r="AY44" s="220"/>
      <c r="AZ44" s="220"/>
      <c r="BA44" s="220"/>
      <c r="BB44" s="48"/>
    </row>
    <row r="45" spans="1:54" s="49" customFormat="1" ht="15" hidden="1" customHeight="1">
      <c r="A45" s="48"/>
      <c r="B45" s="934"/>
      <c r="C45" s="1572"/>
      <c r="D45" s="1604"/>
      <c r="E45" s="323">
        <v>2</v>
      </c>
      <c r="F45" s="322"/>
      <c r="G45" s="32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38"/>
      <c r="AO45" s="48"/>
      <c r="AP45" s="48"/>
      <c r="AQ45" s="51"/>
      <c r="AR45" s="51"/>
      <c r="AS45" s="51"/>
      <c r="AT45" s="51"/>
      <c r="AU45" s="51"/>
      <c r="AV45" s="222"/>
      <c r="AW45" s="222"/>
      <c r="AX45" s="48"/>
      <c r="AY45" s="48"/>
      <c r="AZ45" s="48"/>
      <c r="BA45" s="48"/>
      <c r="BB45" s="48"/>
    </row>
    <row r="46" spans="1:54" s="49" customFormat="1" ht="0.75" hidden="1" customHeight="1">
      <c r="A46" s="48"/>
      <c r="B46" s="934"/>
      <c r="C46" s="1572"/>
      <c r="D46" s="1604"/>
      <c r="E46" s="321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7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7"/>
      <c r="AR46" s="247"/>
      <c r="AS46" s="247"/>
      <c r="AT46" s="247"/>
      <c r="AU46" s="247"/>
      <c r="AV46" s="240"/>
      <c r="AW46" s="312"/>
      <c r="AX46" s="220"/>
      <c r="AY46" s="220"/>
      <c r="AZ46" s="220"/>
      <c r="BA46" s="220"/>
      <c r="BB46" s="48"/>
    </row>
    <row r="47" spans="1:54" s="49" customFormat="1" ht="3.75" hidden="1" customHeight="1">
      <c r="A47" s="48"/>
      <c r="B47" s="934"/>
      <c r="C47" s="1572"/>
      <c r="D47" s="1604"/>
      <c r="E47" s="32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7"/>
      <c r="AO47" s="247"/>
      <c r="AP47" s="225"/>
      <c r="AQ47" s="240"/>
      <c r="AR47" s="240"/>
      <c r="AS47" s="240"/>
      <c r="AT47" s="240"/>
      <c r="AU47" s="240"/>
      <c r="AV47" s="305"/>
      <c r="AW47" s="305"/>
      <c r="AX47" s="51"/>
      <c r="AY47" s="51"/>
      <c r="AZ47" s="51"/>
      <c r="BA47" s="51"/>
      <c r="BB47" s="51"/>
    </row>
    <row r="48" spans="1:54" s="49" customFormat="1" ht="15" customHeight="1">
      <c r="A48" s="48"/>
      <c r="B48" s="934"/>
      <c r="C48" s="1572"/>
      <c r="D48" s="1604"/>
      <c r="E48" s="323">
        <v>2</v>
      </c>
      <c r="F48" s="366"/>
      <c r="G48" s="322" t="s">
        <v>736</v>
      </c>
      <c r="H48" s="32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96"/>
      <c r="AF48" s="242"/>
      <c r="AG48" s="322"/>
      <c r="AH48" s="322"/>
      <c r="AI48" s="322"/>
      <c r="AJ48" s="322"/>
      <c r="AK48" s="322"/>
      <c r="AL48" s="322"/>
      <c r="AM48" s="322"/>
      <c r="AN48" s="238"/>
      <c r="AO48" s="286">
        <f>E48</f>
        <v>2</v>
      </c>
      <c r="AP48" s="241"/>
      <c r="AQ48" s="1609">
        <f>'16_1'!U59</f>
        <v>0</v>
      </c>
      <c r="AR48" s="1609"/>
      <c r="AS48" s="1609"/>
      <c r="AT48" s="1609"/>
      <c r="AU48" s="1609"/>
      <c r="AV48" s="1609"/>
      <c r="AW48" s="1610"/>
      <c r="AX48" s="48"/>
      <c r="AY48" s="48"/>
      <c r="AZ48" s="48"/>
      <c r="BA48" s="48"/>
      <c r="BB48" s="48"/>
    </row>
    <row r="49" spans="1:57" s="49" customFormat="1" ht="6" customHeight="1">
      <c r="A49" s="48"/>
      <c r="B49" s="934"/>
      <c r="C49" s="1572"/>
      <c r="D49" s="1604"/>
      <c r="E49" s="326"/>
      <c r="F49" s="313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7"/>
      <c r="AO49" s="247"/>
      <c r="AP49" s="223"/>
      <c r="AQ49" s="48"/>
      <c r="AR49" s="48"/>
      <c r="AS49" s="48"/>
      <c r="AT49" s="48"/>
      <c r="AU49" s="48"/>
      <c r="AV49" s="51"/>
      <c r="AW49" s="51"/>
      <c r="AX49" s="51"/>
      <c r="AY49" s="51"/>
      <c r="AZ49" s="51"/>
      <c r="BA49" s="51"/>
      <c r="BB49" s="51"/>
    </row>
    <row r="50" spans="1:57" s="49" customFormat="1" ht="15" customHeight="1">
      <c r="A50" s="48"/>
      <c r="B50" s="934"/>
      <c r="C50" s="1572"/>
      <c r="D50" s="1604"/>
      <c r="E50" s="326">
        <v>3</v>
      </c>
      <c r="F50" s="366"/>
      <c r="G50" s="322" t="s">
        <v>737</v>
      </c>
      <c r="H50" s="32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96"/>
      <c r="AF50" s="242"/>
      <c r="AG50" s="322"/>
      <c r="AH50" s="322"/>
      <c r="AI50" s="322"/>
      <c r="AJ50" s="322"/>
      <c r="AK50" s="322"/>
      <c r="AL50" s="322"/>
      <c r="AM50" s="322"/>
      <c r="AN50" s="238"/>
      <c r="AO50" s="286">
        <f>E50</f>
        <v>3</v>
      </c>
      <c r="AP50" s="241"/>
      <c r="AQ50" s="1609">
        <f>'16_1'!U61</f>
        <v>0</v>
      </c>
      <c r="AR50" s="1609"/>
      <c r="AS50" s="1609"/>
      <c r="AT50" s="1609"/>
      <c r="AU50" s="1609"/>
      <c r="AV50" s="1609"/>
      <c r="AW50" s="1610"/>
      <c r="AX50" s="48"/>
      <c r="AY50" s="48"/>
      <c r="AZ50" s="48"/>
      <c r="BA50" s="48"/>
      <c r="BB50" s="48"/>
    </row>
    <row r="51" spans="1:57" s="49" customFormat="1" ht="6" customHeight="1">
      <c r="A51" s="48"/>
      <c r="B51" s="934"/>
      <c r="C51" s="1572"/>
      <c r="D51" s="1604"/>
      <c r="E51" s="326"/>
      <c r="F51" s="313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7"/>
      <c r="AO51" s="247"/>
      <c r="AP51" s="223"/>
      <c r="AQ51" s="48"/>
      <c r="AR51" s="48"/>
      <c r="AS51" s="48"/>
      <c r="AT51" s="48"/>
      <c r="AU51" s="48"/>
      <c r="AV51" s="51"/>
      <c r="AW51" s="51"/>
      <c r="AX51" s="51"/>
      <c r="AY51" s="51"/>
      <c r="AZ51" s="51"/>
      <c r="BA51" s="51"/>
      <c r="BB51" s="51"/>
    </row>
    <row r="52" spans="1:57" s="49" customFormat="1" ht="15" hidden="1" customHeight="1">
      <c r="A52" s="48"/>
      <c r="B52" s="934"/>
      <c r="C52" s="1572"/>
      <c r="D52" s="1604"/>
      <c r="E52" s="326"/>
      <c r="F52" s="323"/>
      <c r="G52" s="322"/>
      <c r="H52" s="32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323"/>
      <c r="AP52" s="242"/>
      <c r="AQ52" s="1578"/>
      <c r="AR52" s="1578"/>
      <c r="AS52" s="1578"/>
      <c r="AT52" s="1578"/>
      <c r="AU52" s="1578"/>
      <c r="AV52" s="1578"/>
      <c r="AW52" s="1585"/>
      <c r="AX52" s="48"/>
      <c r="AY52" s="48"/>
      <c r="AZ52" s="48"/>
      <c r="BA52" s="48"/>
      <c r="BB52" s="48"/>
    </row>
    <row r="53" spans="1:57" s="49" customFormat="1" ht="6" hidden="1" customHeight="1">
      <c r="A53" s="48"/>
      <c r="B53" s="934"/>
      <c r="C53" s="1572"/>
      <c r="D53" s="1604"/>
      <c r="E53" s="321"/>
      <c r="F53" s="308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7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308"/>
      <c r="AP53" s="240"/>
      <c r="AQ53" s="247"/>
      <c r="AR53" s="247"/>
      <c r="AS53" s="247"/>
      <c r="AT53" s="247"/>
      <c r="AU53" s="247"/>
      <c r="AV53" s="240"/>
      <c r="AW53" s="312"/>
      <c r="AX53" s="220"/>
      <c r="AY53" s="220"/>
      <c r="AZ53" s="220"/>
      <c r="BA53" s="220"/>
      <c r="BB53" s="48"/>
    </row>
    <row r="54" spans="1:57" s="49" customFormat="1" ht="15" customHeight="1">
      <c r="A54" s="48"/>
      <c r="B54" s="934"/>
      <c r="C54" s="1572"/>
      <c r="D54" s="1604"/>
      <c r="E54" s="323">
        <v>4</v>
      </c>
      <c r="F54" s="322"/>
      <c r="G54" s="322" t="s">
        <v>553</v>
      </c>
      <c r="H54" s="32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86">
        <v>4</v>
      </c>
      <c r="AP54" s="241"/>
      <c r="AQ54" s="1609">
        <f>'16_1'!AI63</f>
        <v>326404</v>
      </c>
      <c r="AR54" s="1609"/>
      <c r="AS54" s="1609"/>
      <c r="AT54" s="1609"/>
      <c r="AU54" s="1609"/>
      <c r="AV54" s="1609"/>
      <c r="AW54" s="1610"/>
      <c r="AX54" s="48"/>
      <c r="AY54" s="48"/>
      <c r="AZ54" s="48"/>
      <c r="BA54" s="48"/>
      <c r="BB54" s="48"/>
    </row>
    <row r="55" spans="1:57" s="49" customFormat="1" ht="6" customHeight="1">
      <c r="A55" s="48"/>
      <c r="B55" s="934"/>
      <c r="C55" s="1572"/>
      <c r="D55" s="1604"/>
      <c r="E55" s="325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7"/>
      <c r="AO55" s="247"/>
      <c r="AP55" s="225"/>
      <c r="AQ55" s="240"/>
      <c r="AR55" s="240"/>
      <c r="AS55" s="240"/>
      <c r="AT55" s="240"/>
      <c r="AU55" s="240"/>
      <c r="AV55" s="305"/>
      <c r="AW55" s="306"/>
      <c r="AX55" s="51"/>
      <c r="AY55" s="51"/>
      <c r="AZ55" s="51"/>
      <c r="BA55" s="51"/>
      <c r="BB55" s="51"/>
    </row>
    <row r="56" spans="1:57" s="49" customFormat="1" ht="15" customHeight="1">
      <c r="A56" s="48"/>
      <c r="B56" s="934"/>
      <c r="C56" s="1572"/>
      <c r="D56" s="1604"/>
      <c r="E56" s="323">
        <v>5</v>
      </c>
      <c r="F56" s="327"/>
      <c r="G56" s="322" t="s">
        <v>554</v>
      </c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38"/>
      <c r="AO56" s="299"/>
      <c r="AP56" s="299"/>
      <c r="AQ56" s="300"/>
      <c r="AR56" s="300"/>
      <c r="AS56" s="300"/>
      <c r="AT56" s="300"/>
      <c r="AU56" s="300"/>
      <c r="AV56" s="301"/>
      <c r="AW56" s="301"/>
      <c r="AX56" s="48"/>
      <c r="AY56" s="48"/>
      <c r="AZ56" s="48"/>
      <c r="BA56" s="48"/>
      <c r="BB56" s="48"/>
    </row>
    <row r="57" spans="1:57" s="49" customFormat="1" ht="6" customHeight="1">
      <c r="A57" s="48"/>
      <c r="B57" s="934"/>
      <c r="C57" s="1572"/>
      <c r="D57" s="1604"/>
      <c r="E57" s="321"/>
      <c r="F57" s="237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312"/>
      <c r="AO57" s="299"/>
      <c r="AP57" s="299"/>
      <c r="AQ57" s="302"/>
      <c r="AR57" s="302"/>
      <c r="AS57" s="303"/>
      <c r="AT57" s="299"/>
      <c r="AU57" s="299"/>
      <c r="AV57" s="299"/>
      <c r="AW57" s="299"/>
      <c r="AX57" s="48"/>
      <c r="AY57" s="51"/>
      <c r="AZ57" s="51"/>
      <c r="BA57" s="51"/>
      <c r="BB57" s="51"/>
      <c r="BC57" s="51"/>
      <c r="BD57" s="51"/>
      <c r="BE57" s="51"/>
    </row>
    <row r="58" spans="1:57" s="49" customFormat="1">
      <c r="A58" s="48"/>
      <c r="B58" s="934"/>
      <c r="C58" s="1572"/>
      <c r="D58" s="1604"/>
      <c r="E58" s="333"/>
      <c r="F58" s="323" t="s">
        <v>440</v>
      </c>
      <c r="G58" s="336" t="s">
        <v>556</v>
      </c>
      <c r="H58" s="242"/>
      <c r="I58" s="242"/>
      <c r="J58" s="331"/>
      <c r="K58" s="1578">
        <f>'16_2'!AN37</f>
        <v>100000</v>
      </c>
      <c r="L58" s="1578"/>
      <c r="M58" s="1578"/>
      <c r="N58" s="1578"/>
      <c r="O58" s="1578"/>
      <c r="P58" s="1578"/>
      <c r="Q58" s="328"/>
      <c r="R58" s="323" t="s">
        <v>566</v>
      </c>
      <c r="S58" s="336" t="s">
        <v>558</v>
      </c>
      <c r="T58" s="242"/>
      <c r="U58" s="242"/>
      <c r="V58" s="331"/>
      <c r="W58" s="1605">
        <f>'16_1'!Y67</f>
        <v>0</v>
      </c>
      <c r="X58" s="1578"/>
      <c r="Y58" s="1578"/>
      <c r="Z58" s="1578"/>
      <c r="AA58" s="1578"/>
      <c r="AB58" s="1578"/>
      <c r="AC58" s="328"/>
      <c r="AD58" s="323" t="s">
        <v>570</v>
      </c>
      <c r="AE58" s="330" t="s">
        <v>563</v>
      </c>
      <c r="AF58" s="242"/>
      <c r="AG58" s="242"/>
      <c r="AH58" s="331"/>
      <c r="AI58" s="1611">
        <f>'16_1'!AI70</f>
        <v>0</v>
      </c>
      <c r="AJ58" s="1612"/>
      <c r="AK58" s="1612"/>
      <c r="AL58" s="1612"/>
      <c r="AM58" s="1612"/>
      <c r="AN58" s="1613"/>
      <c r="AO58" s="300"/>
      <c r="AP58" s="300"/>
      <c r="AQ58" s="300"/>
      <c r="AR58" s="300"/>
      <c r="AS58" s="300"/>
      <c r="AT58" s="300"/>
      <c r="AU58" s="299"/>
      <c r="AV58" s="299"/>
      <c r="AW58" s="299"/>
      <c r="AX58" s="48"/>
      <c r="AY58" s="48"/>
    </row>
    <row r="59" spans="1:57" s="49" customFormat="1" ht="6" customHeight="1">
      <c r="A59" s="48"/>
      <c r="B59" s="934"/>
      <c r="C59" s="1572"/>
      <c r="D59" s="1604"/>
      <c r="E59" s="326"/>
      <c r="F59" s="308"/>
      <c r="G59" s="240"/>
      <c r="H59" s="240"/>
      <c r="I59" s="240"/>
      <c r="J59" s="312"/>
      <c r="K59" s="345"/>
      <c r="L59" s="345"/>
      <c r="M59" s="345"/>
      <c r="N59" s="345"/>
      <c r="O59" s="345"/>
      <c r="P59" s="345"/>
      <c r="Q59" s="240"/>
      <c r="R59" s="308"/>
      <c r="S59" s="240"/>
      <c r="T59" s="240"/>
      <c r="U59" s="240"/>
      <c r="V59" s="312"/>
      <c r="W59" s="240"/>
      <c r="X59" s="240"/>
      <c r="Y59" s="240"/>
      <c r="Z59" s="240"/>
      <c r="AA59" s="240"/>
      <c r="AB59" s="240"/>
      <c r="AC59" s="240"/>
      <c r="AD59" s="308"/>
      <c r="AE59" s="237"/>
      <c r="AF59" s="240"/>
      <c r="AG59" s="240"/>
      <c r="AH59" s="312"/>
      <c r="AI59" s="240"/>
      <c r="AJ59" s="240"/>
      <c r="AK59" s="240"/>
      <c r="AL59" s="240"/>
      <c r="AM59" s="240"/>
      <c r="AN59" s="314"/>
      <c r="AO59" s="302"/>
      <c r="AP59" s="303"/>
      <c r="AQ59" s="299"/>
      <c r="AR59" s="299"/>
      <c r="AS59" s="299"/>
      <c r="AT59" s="299"/>
      <c r="AU59" s="299"/>
      <c r="AV59" s="300"/>
      <c r="AW59" s="300"/>
      <c r="AX59" s="51"/>
      <c r="AY59" s="51"/>
      <c r="AZ59" s="51"/>
      <c r="BA59" s="51"/>
      <c r="BB59" s="51"/>
    </row>
    <row r="60" spans="1:57" s="49" customFormat="1">
      <c r="A60" s="48"/>
      <c r="B60" s="934"/>
      <c r="C60" s="1572"/>
      <c r="D60" s="1604"/>
      <c r="E60" s="335"/>
      <c r="F60" s="323" t="s">
        <v>438</v>
      </c>
      <c r="G60" s="336" t="s">
        <v>611</v>
      </c>
      <c r="H60" s="242"/>
      <c r="I60" s="242"/>
      <c r="J60" s="331"/>
      <c r="K60" s="1578">
        <f>'16_1'!AI65</f>
        <v>0</v>
      </c>
      <c r="L60" s="1578"/>
      <c r="M60" s="1578"/>
      <c r="N60" s="1578"/>
      <c r="O60" s="1578"/>
      <c r="P60" s="1578"/>
      <c r="Q60" s="328"/>
      <c r="R60" s="323" t="s">
        <v>567</v>
      </c>
      <c r="S60" s="336" t="s">
        <v>559</v>
      </c>
      <c r="T60" s="242"/>
      <c r="U60" s="242"/>
      <c r="V60" s="331"/>
      <c r="W60" s="1578">
        <f>'16_1'!Z67</f>
        <v>0</v>
      </c>
      <c r="X60" s="1578"/>
      <c r="Y60" s="1578"/>
      <c r="Z60" s="1578"/>
      <c r="AA60" s="1578"/>
      <c r="AB60" s="1578"/>
      <c r="AC60" s="328"/>
      <c r="AD60" s="323" t="s">
        <v>571</v>
      </c>
      <c r="AE60" s="330" t="s">
        <v>564</v>
      </c>
      <c r="AF60" s="242"/>
      <c r="AG60" s="242"/>
      <c r="AH60" s="331"/>
      <c r="AI60" s="1611">
        <f>'16_1'!AI71</f>
        <v>0</v>
      </c>
      <c r="AJ60" s="1612"/>
      <c r="AK60" s="1612"/>
      <c r="AL60" s="1612"/>
      <c r="AM60" s="1612"/>
      <c r="AN60" s="1613"/>
      <c r="AO60" s="300"/>
      <c r="AP60" s="300"/>
      <c r="AQ60" s="300"/>
      <c r="AR60" s="300"/>
      <c r="AS60" s="300"/>
      <c r="AT60" s="300"/>
      <c r="AU60" s="299"/>
      <c r="AV60" s="299"/>
      <c r="AW60" s="299"/>
      <c r="AX60" s="48"/>
      <c r="AY60" s="48"/>
    </row>
    <row r="61" spans="1:57" s="49" customFormat="1" ht="6" customHeight="1">
      <c r="A61" s="48"/>
      <c r="B61" s="934"/>
      <c r="C61" s="1572"/>
      <c r="D61" s="1604"/>
      <c r="E61" s="326"/>
      <c r="F61" s="308"/>
      <c r="G61" s="240"/>
      <c r="H61" s="240"/>
      <c r="I61" s="240"/>
      <c r="J61" s="312"/>
      <c r="K61" s="345"/>
      <c r="L61" s="345"/>
      <c r="M61" s="345"/>
      <c r="N61" s="345"/>
      <c r="O61" s="345"/>
      <c r="P61" s="345"/>
      <c r="Q61" s="240"/>
      <c r="R61" s="308"/>
      <c r="S61" s="240"/>
      <c r="T61" s="240"/>
      <c r="U61" s="240"/>
      <c r="V61" s="312"/>
      <c r="W61" s="240"/>
      <c r="X61" s="240"/>
      <c r="Y61" s="240"/>
      <c r="Z61" s="240"/>
      <c r="AA61" s="240"/>
      <c r="AB61" s="240"/>
      <c r="AC61" s="240"/>
      <c r="AD61" s="308"/>
      <c r="AE61" s="237"/>
      <c r="AF61" s="240"/>
      <c r="AG61" s="240"/>
      <c r="AH61" s="312"/>
      <c r="AI61" s="240"/>
      <c r="AJ61" s="240"/>
      <c r="AK61" s="240"/>
      <c r="AL61" s="240"/>
      <c r="AM61" s="240"/>
      <c r="AN61" s="247"/>
      <c r="AO61" s="342"/>
      <c r="AP61" s="303"/>
      <c r="AQ61" s="299"/>
      <c r="AR61" s="299"/>
      <c r="AS61" s="299"/>
      <c r="AT61" s="299"/>
      <c r="AU61" s="299"/>
      <c r="AV61" s="300"/>
      <c r="AW61" s="300"/>
      <c r="AX61" s="51"/>
      <c r="AY61" s="51"/>
      <c r="AZ61" s="51"/>
      <c r="BA61" s="51"/>
      <c r="BB61" s="51"/>
    </row>
    <row r="62" spans="1:57" s="49" customFormat="1">
      <c r="A62" s="48"/>
      <c r="B62" s="934"/>
      <c r="C62" s="1572"/>
      <c r="D62" s="1604"/>
      <c r="E62" s="335"/>
      <c r="F62" s="323" t="s">
        <v>439</v>
      </c>
      <c r="G62" s="336" t="s">
        <v>612</v>
      </c>
      <c r="H62" s="242"/>
      <c r="I62" s="242"/>
      <c r="J62" s="331"/>
      <c r="K62" s="1578">
        <f>'16_1'!AI66</f>
        <v>0</v>
      </c>
      <c r="L62" s="1578"/>
      <c r="M62" s="1578"/>
      <c r="N62" s="1578"/>
      <c r="O62" s="1578"/>
      <c r="P62" s="1578"/>
      <c r="Q62" s="328"/>
      <c r="R62" s="323" t="s">
        <v>568</v>
      </c>
      <c r="S62" s="336" t="s">
        <v>560</v>
      </c>
      <c r="T62" s="242"/>
      <c r="U62" s="242"/>
      <c r="V62" s="331"/>
      <c r="W62" s="1578">
        <f>'16_1'!AI68</f>
        <v>0</v>
      </c>
      <c r="X62" s="1578"/>
      <c r="Y62" s="1578"/>
      <c r="Z62" s="1578"/>
      <c r="AA62" s="1578"/>
      <c r="AB62" s="1578"/>
      <c r="AC62" s="328"/>
      <c r="AD62" s="323" t="s">
        <v>572</v>
      </c>
      <c r="AE62" s="330" t="s">
        <v>565</v>
      </c>
      <c r="AF62" s="242"/>
      <c r="AG62" s="242"/>
      <c r="AH62" s="331"/>
      <c r="AI62" s="1611">
        <f>'16_1'!AI72</f>
        <v>0</v>
      </c>
      <c r="AJ62" s="1612"/>
      <c r="AK62" s="1612"/>
      <c r="AL62" s="1612"/>
      <c r="AM62" s="1612"/>
      <c r="AN62" s="1613"/>
      <c r="AO62" s="343"/>
      <c r="AP62" s="300"/>
      <c r="AQ62" s="300"/>
      <c r="AR62" s="300"/>
      <c r="AS62" s="300"/>
      <c r="AT62" s="300"/>
      <c r="AU62" s="299"/>
      <c r="AV62" s="299"/>
      <c r="AW62" s="299"/>
      <c r="AX62" s="48"/>
      <c r="AY62" s="48"/>
    </row>
    <row r="63" spans="1:57" s="49" customFormat="1" ht="6" customHeight="1">
      <c r="A63" s="48"/>
      <c r="B63" s="934"/>
      <c r="C63" s="1572"/>
      <c r="D63" s="1604"/>
      <c r="E63" s="326"/>
      <c r="F63" s="308"/>
      <c r="G63" s="240"/>
      <c r="H63" s="240"/>
      <c r="I63" s="240"/>
      <c r="J63" s="312"/>
      <c r="K63" s="345"/>
      <c r="L63" s="345"/>
      <c r="M63" s="345"/>
      <c r="N63" s="345"/>
      <c r="O63" s="345"/>
      <c r="P63" s="345"/>
      <c r="Q63" s="240"/>
      <c r="R63" s="308"/>
      <c r="S63" s="240"/>
      <c r="T63" s="240"/>
      <c r="U63" s="240"/>
      <c r="V63" s="312"/>
      <c r="W63" s="240"/>
      <c r="X63" s="240"/>
      <c r="Y63" s="240"/>
      <c r="Z63" s="240"/>
      <c r="AA63" s="240"/>
      <c r="AB63" s="240"/>
      <c r="AC63" s="240"/>
      <c r="AD63" s="308"/>
      <c r="AE63" s="237"/>
      <c r="AF63" s="240"/>
      <c r="AG63" s="240"/>
      <c r="AH63" s="312"/>
      <c r="AI63" s="240"/>
      <c r="AJ63" s="240"/>
      <c r="AK63" s="240"/>
      <c r="AL63" s="240"/>
      <c r="AM63" s="240"/>
      <c r="AN63" s="247"/>
      <c r="AO63" s="342"/>
      <c r="AP63" s="303"/>
      <c r="AQ63" s="299"/>
      <c r="AR63" s="299"/>
      <c r="AS63" s="299"/>
      <c r="AT63" s="299"/>
      <c r="AU63" s="299"/>
      <c r="AV63" s="300"/>
      <c r="AW63" s="300"/>
      <c r="AX63" s="51"/>
      <c r="AY63" s="51"/>
      <c r="AZ63" s="51"/>
      <c r="BA63" s="51"/>
      <c r="BB63" s="51"/>
    </row>
    <row r="64" spans="1:57" s="49" customFormat="1">
      <c r="A64" s="48"/>
      <c r="B64" s="934"/>
      <c r="C64" s="1572"/>
      <c r="D64" s="1604"/>
      <c r="E64" s="329"/>
      <c r="F64" s="326" t="s">
        <v>555</v>
      </c>
      <c r="G64" s="288" t="s">
        <v>557</v>
      </c>
      <c r="H64" s="48"/>
      <c r="I64" s="48"/>
      <c r="J64" s="332"/>
      <c r="K64" s="1625">
        <f>'16_1'!X67</f>
        <v>0</v>
      </c>
      <c r="L64" s="1625"/>
      <c r="M64" s="1625"/>
      <c r="N64" s="1625"/>
      <c r="O64" s="1625"/>
      <c r="P64" s="1625"/>
      <c r="Q64" s="51"/>
      <c r="R64" s="326" t="s">
        <v>569</v>
      </c>
      <c r="S64" s="288" t="s">
        <v>561</v>
      </c>
      <c r="T64" s="48"/>
      <c r="U64" s="48"/>
      <c r="V64" s="332"/>
      <c r="W64" s="1625">
        <f>'16_1'!AI69</f>
        <v>0</v>
      </c>
      <c r="X64" s="1625"/>
      <c r="Y64" s="1625"/>
      <c r="Z64" s="1625"/>
      <c r="AA64" s="1625"/>
      <c r="AB64" s="1625"/>
      <c r="AC64" s="51"/>
      <c r="AD64" s="326" t="s">
        <v>573</v>
      </c>
      <c r="AE64" s="287" t="s">
        <v>562</v>
      </c>
      <c r="AF64" s="48"/>
      <c r="AG64" s="48"/>
      <c r="AH64" s="332"/>
      <c r="AI64" s="1611">
        <f>'16_1'!AI73</f>
        <v>0</v>
      </c>
      <c r="AJ64" s="1612"/>
      <c r="AK64" s="1612"/>
      <c r="AL64" s="1612"/>
      <c r="AM64" s="1612"/>
      <c r="AN64" s="1613"/>
      <c r="AO64" s="343"/>
      <c r="AP64" s="300"/>
      <c r="AQ64" s="300"/>
      <c r="AR64" s="300"/>
      <c r="AS64" s="300"/>
      <c r="AT64" s="300"/>
      <c r="AU64" s="299"/>
      <c r="AV64" s="299"/>
      <c r="AW64" s="299"/>
      <c r="AX64" s="48"/>
      <c r="AY64" s="48"/>
    </row>
    <row r="65" spans="1:57" s="49" customFormat="1" ht="6" customHeight="1">
      <c r="A65" s="48"/>
      <c r="B65" s="934"/>
      <c r="C65" s="1572"/>
      <c r="D65" s="1604"/>
      <c r="E65" s="326"/>
      <c r="F65" s="243"/>
      <c r="G65" s="48"/>
      <c r="H65" s="48"/>
      <c r="I65" s="48"/>
      <c r="J65" s="243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243"/>
      <c r="W65" s="48"/>
      <c r="X65" s="48"/>
      <c r="Y65" s="48"/>
      <c r="Z65" s="48"/>
      <c r="AA65" s="48"/>
      <c r="AB65" s="48"/>
      <c r="AC65" s="48"/>
      <c r="AD65" s="334"/>
      <c r="AE65" s="136"/>
      <c r="AF65" s="48"/>
      <c r="AG65" s="48"/>
      <c r="AH65" s="243"/>
      <c r="AI65" s="48"/>
      <c r="AJ65" s="48"/>
      <c r="AK65" s="48"/>
      <c r="AL65" s="48"/>
      <c r="AM65" s="48"/>
      <c r="AN65" s="48"/>
      <c r="AO65" s="344"/>
      <c r="AP65" s="339"/>
      <c r="AQ65" s="340"/>
      <c r="AR65" s="340"/>
      <c r="AS65" s="341"/>
      <c r="AT65" s="339"/>
      <c r="AU65" s="339"/>
      <c r="AV65" s="339"/>
      <c r="AW65" s="339"/>
      <c r="AX65" s="48"/>
      <c r="AY65" s="51"/>
      <c r="AZ65" s="51"/>
      <c r="BA65" s="51"/>
      <c r="BB65" s="51"/>
      <c r="BC65" s="51"/>
      <c r="BD65" s="51"/>
      <c r="BE65" s="51"/>
    </row>
    <row r="66" spans="1:57" s="49" customFormat="1" ht="15" customHeight="1">
      <c r="A66" s="48"/>
      <c r="B66" s="934"/>
      <c r="C66" s="1572"/>
      <c r="D66" s="1604"/>
      <c r="E66" s="323">
        <v>6</v>
      </c>
      <c r="F66" s="366"/>
      <c r="G66" s="322" t="s">
        <v>738</v>
      </c>
      <c r="H66" s="32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323">
        <v>6</v>
      </c>
      <c r="AP66" s="242"/>
      <c r="AQ66" s="1578">
        <f>'16_2'!AN40+'16_2'!AP93</f>
        <v>100000</v>
      </c>
      <c r="AR66" s="1578"/>
      <c r="AS66" s="1578"/>
      <c r="AT66" s="1578"/>
      <c r="AU66" s="1578"/>
      <c r="AV66" s="1578"/>
      <c r="AW66" s="1585"/>
      <c r="AX66" s="48"/>
      <c r="AY66" s="48"/>
      <c r="AZ66" s="48"/>
      <c r="BA66" s="48"/>
      <c r="BB66" s="48"/>
    </row>
    <row r="67" spans="1:57" s="49" customFormat="1" ht="6" customHeight="1">
      <c r="A67" s="48"/>
      <c r="B67" s="934"/>
      <c r="C67" s="1572"/>
      <c r="D67" s="1604"/>
      <c r="E67" s="335"/>
      <c r="F67" s="313"/>
      <c r="G67" s="240"/>
      <c r="H67" s="240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220"/>
      <c r="AO67" s="319"/>
      <c r="AP67" s="223"/>
      <c r="AQ67" s="48"/>
      <c r="AR67" s="48"/>
      <c r="AS67" s="48"/>
      <c r="AT67" s="48"/>
      <c r="AU67" s="48"/>
      <c r="AV67" s="51"/>
      <c r="AW67" s="332"/>
      <c r="AX67" s="51"/>
      <c r="AY67" s="51"/>
      <c r="AZ67" s="51"/>
      <c r="BA67" s="51"/>
      <c r="BB67" s="51"/>
    </row>
    <row r="68" spans="1:57" s="49" customFormat="1" ht="15" customHeight="1">
      <c r="A68" s="48"/>
      <c r="B68" s="934"/>
      <c r="C68" s="1572"/>
      <c r="D68" s="1604"/>
      <c r="E68" s="323">
        <v>7</v>
      </c>
      <c r="F68" s="296"/>
      <c r="G68" s="322" t="s">
        <v>739</v>
      </c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323">
        <v>7</v>
      </c>
      <c r="AP68" s="242"/>
      <c r="AQ68" s="1578">
        <f>AQ54-AQ66</f>
        <v>226404</v>
      </c>
      <c r="AR68" s="1578"/>
      <c r="AS68" s="1578"/>
      <c r="AT68" s="1578"/>
      <c r="AU68" s="1578"/>
      <c r="AV68" s="1578"/>
      <c r="AW68" s="1585"/>
      <c r="AX68" s="48"/>
      <c r="AY68" s="48"/>
      <c r="AZ68" s="48"/>
      <c r="BA68" s="48"/>
      <c r="BB68" s="48"/>
    </row>
    <row r="69" spans="1:57" s="49" customFormat="1" ht="6" customHeight="1">
      <c r="A69" s="48"/>
      <c r="B69" s="934"/>
      <c r="C69" s="1572"/>
      <c r="D69" s="1604"/>
      <c r="E69" s="321"/>
      <c r="F69" s="247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308"/>
      <c r="AP69" s="240"/>
      <c r="AQ69" s="247"/>
      <c r="AR69" s="247"/>
      <c r="AS69" s="225"/>
      <c r="AT69" s="240"/>
      <c r="AU69" s="240"/>
      <c r="AV69" s="240"/>
      <c r="AW69" s="312"/>
      <c r="AX69" s="48"/>
      <c r="AY69" s="51"/>
      <c r="AZ69" s="51"/>
      <c r="BA69" s="51"/>
      <c r="BB69" s="51"/>
      <c r="BC69" s="51"/>
      <c r="BD69" s="51"/>
      <c r="BE69" s="51"/>
    </row>
    <row r="70" spans="1:57" s="49" customFormat="1" ht="15" hidden="1" customHeight="1">
      <c r="A70" s="48"/>
      <c r="B70" s="934"/>
      <c r="C70" s="1572"/>
      <c r="D70" s="1604"/>
      <c r="E70" s="323">
        <v>6</v>
      </c>
      <c r="F70" s="296"/>
      <c r="G70" s="322" t="s">
        <v>595</v>
      </c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323">
        <f>E70</f>
        <v>6</v>
      </c>
      <c r="AP70" s="242"/>
      <c r="AQ70" s="1573">
        <f>'16_1'!AI92</f>
        <v>0</v>
      </c>
      <c r="AR70" s="1573"/>
      <c r="AS70" s="1573"/>
      <c r="AT70" s="1573"/>
      <c r="AU70" s="1573"/>
      <c r="AV70" s="1573"/>
      <c r="AW70" s="1632"/>
      <c r="AX70" s="48"/>
      <c r="AY70" s="48"/>
      <c r="AZ70" s="48"/>
      <c r="BA70" s="48"/>
      <c r="BB70" s="48"/>
    </row>
    <row r="71" spans="1:57" s="49" customFormat="1" ht="6" hidden="1" customHeight="1">
      <c r="A71" s="48"/>
      <c r="B71" s="934"/>
      <c r="C71" s="1572"/>
      <c r="D71" s="1604"/>
      <c r="E71" s="321"/>
      <c r="F71" s="247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308"/>
      <c r="AP71" s="240"/>
      <c r="AQ71" s="247"/>
      <c r="AR71" s="247"/>
      <c r="AS71" s="225"/>
      <c r="AT71" s="240"/>
      <c r="AU71" s="240"/>
      <c r="AV71" s="240"/>
      <c r="AW71" s="312"/>
      <c r="AX71" s="48"/>
      <c r="AY71" s="51"/>
      <c r="AZ71" s="51"/>
      <c r="BA71" s="51"/>
      <c r="BB71" s="51"/>
      <c r="BC71" s="51"/>
      <c r="BD71" s="51"/>
      <c r="BE71" s="51"/>
    </row>
    <row r="72" spans="1:57" s="49" customFormat="1" ht="15" customHeight="1">
      <c r="A72" s="48"/>
      <c r="B72" s="934"/>
      <c r="C72" s="1572"/>
      <c r="D72" s="1604"/>
      <c r="E72" s="323">
        <v>8</v>
      </c>
      <c r="F72" s="296"/>
      <c r="G72" s="322" t="s">
        <v>740</v>
      </c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323">
        <f>E72</f>
        <v>8</v>
      </c>
      <c r="AP72" s="242"/>
      <c r="AQ72" s="1578">
        <f>Calculation!V69</f>
        <v>6640</v>
      </c>
      <c r="AR72" s="1578"/>
      <c r="AS72" s="1578"/>
      <c r="AT72" s="1578"/>
      <c r="AU72" s="1578"/>
      <c r="AV72" s="1578"/>
      <c r="AW72" s="1585"/>
      <c r="AX72" s="48"/>
      <c r="AY72" s="48"/>
      <c r="AZ72" s="48"/>
      <c r="BA72" s="48"/>
      <c r="BB72" s="48"/>
    </row>
    <row r="73" spans="1:57" s="49" customFormat="1" ht="6" customHeight="1">
      <c r="A73" s="48"/>
      <c r="B73" s="934"/>
      <c r="C73" s="935"/>
      <c r="D73" s="933"/>
      <c r="E73" s="321"/>
      <c r="F73" s="247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308"/>
      <c r="AP73" s="240"/>
      <c r="AQ73" s="247"/>
      <c r="AR73" s="247"/>
      <c r="AS73" s="225"/>
      <c r="AT73" s="240"/>
      <c r="AU73" s="240"/>
      <c r="AV73" s="240"/>
      <c r="AW73" s="312"/>
      <c r="AX73" s="48"/>
      <c r="AY73" s="51"/>
      <c r="AZ73" s="51"/>
      <c r="BA73" s="51"/>
      <c r="BB73" s="51"/>
      <c r="BC73" s="51"/>
      <c r="BD73" s="51"/>
      <c r="BE73" s="51"/>
    </row>
    <row r="74" spans="1:57" s="49" customFormat="1" ht="15" hidden="1" customHeight="1">
      <c r="A74" s="48"/>
      <c r="B74" s="934"/>
      <c r="C74" s="1572" t="s">
        <v>527</v>
      </c>
      <c r="D74" s="1572"/>
      <c r="E74" s="406">
        <v>8</v>
      </c>
      <c r="F74" s="323" t="s">
        <v>440</v>
      </c>
      <c r="G74" s="328"/>
      <c r="H74" s="322" t="s">
        <v>47</v>
      </c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323" t="s">
        <v>596</v>
      </c>
      <c r="AP74" s="242"/>
      <c r="AQ74" s="1573">
        <f>Calculation!V69</f>
        <v>6640</v>
      </c>
      <c r="AR74" s="1573"/>
      <c r="AS74" s="1573"/>
      <c r="AT74" s="1573"/>
      <c r="AU74" s="1573"/>
      <c r="AV74" s="1573"/>
      <c r="AW74" s="1632"/>
      <c r="AX74" s="48"/>
      <c r="AY74" s="48"/>
      <c r="AZ74" s="48"/>
      <c r="BA74" s="48"/>
      <c r="BB74" s="48"/>
    </row>
    <row r="75" spans="1:57" s="49" customFormat="1" ht="6" hidden="1" customHeight="1">
      <c r="A75" s="48"/>
      <c r="B75" s="934"/>
      <c r="C75" s="1572"/>
      <c r="D75" s="1572"/>
      <c r="E75" s="904"/>
      <c r="F75" s="324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308"/>
      <c r="AP75" s="240"/>
      <c r="AQ75" s="450"/>
      <c r="AR75" s="450"/>
      <c r="AS75" s="451"/>
      <c r="AT75" s="446"/>
      <c r="AU75" s="446"/>
      <c r="AV75" s="446"/>
      <c r="AW75" s="447"/>
      <c r="AX75" s="48"/>
      <c r="AY75" s="51"/>
      <c r="AZ75" s="51"/>
      <c r="BA75" s="51"/>
      <c r="BB75" s="51"/>
      <c r="BC75" s="51"/>
      <c r="BD75" s="51"/>
      <c r="BE75" s="51"/>
    </row>
    <row r="76" spans="1:57" s="49" customFormat="1" ht="15" hidden="1" customHeight="1">
      <c r="A76" s="48"/>
      <c r="B76" s="934"/>
      <c r="C76" s="1572"/>
      <c r="D76" s="1572"/>
      <c r="E76" s="406"/>
      <c r="F76" s="323" t="s">
        <v>438</v>
      </c>
      <c r="G76" s="328"/>
      <c r="H76" s="322" t="s">
        <v>597</v>
      </c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323" t="s">
        <v>596</v>
      </c>
      <c r="AP76" s="242"/>
      <c r="AQ76" s="1573">
        <f>'16_1'!AI98</f>
        <v>0</v>
      </c>
      <c r="AR76" s="1573"/>
      <c r="AS76" s="1573"/>
      <c r="AT76" s="1573"/>
      <c r="AU76" s="1573"/>
      <c r="AV76" s="1573"/>
      <c r="AW76" s="1632"/>
      <c r="AX76" s="48"/>
      <c r="AY76" s="48"/>
      <c r="AZ76" s="48"/>
      <c r="BA76" s="48"/>
      <c r="BB76" s="48"/>
    </row>
    <row r="77" spans="1:57" s="49" customFormat="1" ht="6" hidden="1" customHeight="1">
      <c r="A77" s="48"/>
      <c r="B77" s="934"/>
      <c r="C77" s="1572"/>
      <c r="D77" s="1572"/>
      <c r="E77" s="905"/>
      <c r="F77" s="334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308"/>
      <c r="AP77" s="48"/>
      <c r="AQ77" s="220"/>
      <c r="AR77" s="220"/>
      <c r="AS77" s="223"/>
      <c r="AT77" s="48"/>
      <c r="AU77" s="48"/>
      <c r="AV77" s="48"/>
      <c r="AW77" s="243"/>
      <c r="AX77" s="48"/>
      <c r="AY77" s="51"/>
      <c r="AZ77" s="51"/>
      <c r="BA77" s="51"/>
      <c r="BB77" s="51"/>
      <c r="BC77" s="51"/>
      <c r="BD77" s="51"/>
      <c r="BE77" s="51"/>
    </row>
    <row r="78" spans="1:57" s="49" customFormat="1" ht="15" hidden="1" customHeight="1">
      <c r="A78" s="48"/>
      <c r="B78" s="934"/>
      <c r="C78" s="1572"/>
      <c r="D78" s="1572"/>
      <c r="E78" s="406">
        <v>9</v>
      </c>
      <c r="F78" s="323" t="s">
        <v>440</v>
      </c>
      <c r="G78" s="328"/>
      <c r="H78" s="322" t="s">
        <v>598</v>
      </c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323" t="s">
        <v>599</v>
      </c>
      <c r="AE78" s="242"/>
      <c r="AF78" s="1578">
        <f>AQ74-AQ76</f>
        <v>6640</v>
      </c>
      <c r="AG78" s="1578"/>
      <c r="AH78" s="1578"/>
      <c r="AI78" s="1578"/>
      <c r="AJ78" s="1578"/>
      <c r="AK78" s="1578"/>
      <c r="AL78" s="1578"/>
      <c r="AM78" s="328"/>
      <c r="AN78" s="331"/>
      <c r="AO78" s="337"/>
      <c r="AP78" s="338"/>
      <c r="AQ78" s="1646"/>
      <c r="AR78" s="1646"/>
      <c r="AS78" s="1646"/>
      <c r="AT78" s="1646"/>
      <c r="AU78" s="1646"/>
      <c r="AV78" s="1646"/>
      <c r="AW78" s="1646"/>
      <c r="AX78" s="48"/>
      <c r="AY78" s="48"/>
      <c r="AZ78" s="48"/>
      <c r="BA78" s="48"/>
      <c r="BB78" s="48"/>
    </row>
    <row r="79" spans="1:57" s="49" customFormat="1" ht="6" hidden="1" customHeight="1">
      <c r="A79" s="48"/>
      <c r="B79" s="934"/>
      <c r="C79" s="1572"/>
      <c r="D79" s="1572"/>
      <c r="E79" s="904"/>
      <c r="F79" s="308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308"/>
      <c r="AE79" s="240"/>
      <c r="AF79" s="240"/>
      <c r="AG79" s="240"/>
      <c r="AH79" s="240"/>
      <c r="AI79" s="240"/>
      <c r="AJ79" s="240"/>
      <c r="AK79" s="240"/>
      <c r="AL79" s="240"/>
      <c r="AM79" s="240"/>
      <c r="AN79" s="312"/>
      <c r="AO79" s="299"/>
      <c r="AP79" s="299"/>
      <c r="AQ79" s="302"/>
      <c r="AR79" s="302"/>
      <c r="AS79" s="303"/>
      <c r="AT79" s="299"/>
      <c r="AU79" s="299"/>
      <c r="AV79" s="299"/>
      <c r="AW79" s="299"/>
      <c r="AX79" s="48"/>
      <c r="AY79" s="51"/>
      <c r="AZ79" s="51"/>
      <c r="BA79" s="51"/>
      <c r="BB79" s="51"/>
      <c r="BC79" s="51"/>
      <c r="BD79" s="51"/>
      <c r="BE79" s="51"/>
    </row>
    <row r="80" spans="1:57" s="49" customFormat="1" ht="15" hidden="1" customHeight="1">
      <c r="A80" s="48"/>
      <c r="B80" s="934"/>
      <c r="C80" s="1572"/>
      <c r="D80" s="1572"/>
      <c r="E80" s="905"/>
      <c r="F80" s="323" t="s">
        <v>438</v>
      </c>
      <c r="G80" s="328"/>
      <c r="H80" s="322" t="s">
        <v>600</v>
      </c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323" t="s">
        <v>601</v>
      </c>
      <c r="AE80" s="242"/>
      <c r="AF80" s="1578">
        <f>Calculation!V80</f>
        <v>0</v>
      </c>
      <c r="AG80" s="1578"/>
      <c r="AH80" s="1578"/>
      <c r="AI80" s="1578"/>
      <c r="AJ80" s="1578"/>
      <c r="AK80" s="1578"/>
      <c r="AL80" s="1578"/>
      <c r="AM80" s="328"/>
      <c r="AN80" s="331"/>
      <c r="AO80" s="304"/>
      <c r="AP80" s="299"/>
      <c r="AQ80" s="1633"/>
      <c r="AR80" s="1633"/>
      <c r="AS80" s="1633"/>
      <c r="AT80" s="1633"/>
      <c r="AU80" s="1633"/>
      <c r="AV80" s="1633"/>
      <c r="AW80" s="1633"/>
      <c r="AX80" s="48"/>
      <c r="AY80" s="48"/>
      <c r="AZ80" s="48"/>
      <c r="BA80" s="48"/>
      <c r="BB80" s="48"/>
    </row>
    <row r="81" spans="1:57" s="49" customFormat="1" ht="6" hidden="1" customHeight="1">
      <c r="A81" s="48"/>
      <c r="B81" s="934"/>
      <c r="C81" s="1572"/>
      <c r="D81" s="1572"/>
      <c r="E81" s="905"/>
      <c r="F81" s="308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308"/>
      <c r="AE81" s="240"/>
      <c r="AF81" s="240"/>
      <c r="AG81" s="240"/>
      <c r="AH81" s="240"/>
      <c r="AI81" s="240"/>
      <c r="AJ81" s="240"/>
      <c r="AK81" s="240"/>
      <c r="AL81" s="240"/>
      <c r="AM81" s="240"/>
      <c r="AN81" s="312"/>
      <c r="AO81" s="299"/>
      <c r="AP81" s="299"/>
      <c r="AQ81" s="302"/>
      <c r="AR81" s="302"/>
      <c r="AS81" s="303"/>
      <c r="AT81" s="299"/>
      <c r="AU81" s="299"/>
      <c r="AV81" s="299"/>
      <c r="AW81" s="299"/>
      <c r="AX81" s="48"/>
      <c r="AY81" s="51"/>
      <c r="AZ81" s="51"/>
      <c r="BA81" s="51"/>
      <c r="BB81" s="51"/>
      <c r="BC81" s="51"/>
      <c r="BD81" s="51"/>
      <c r="BE81" s="51"/>
    </row>
    <row r="82" spans="1:57" s="49" customFormat="1" ht="15" customHeight="1">
      <c r="A82" s="48"/>
      <c r="B82" s="934"/>
      <c r="C82" s="1572"/>
      <c r="D82" s="1572"/>
      <c r="E82" s="326">
        <v>9</v>
      </c>
      <c r="F82" s="366"/>
      <c r="G82" s="322" t="s">
        <v>741</v>
      </c>
      <c r="H82" s="915"/>
      <c r="I82" s="667"/>
      <c r="J82" s="242"/>
      <c r="K82" s="242"/>
      <c r="L82" s="242"/>
      <c r="M82" s="242"/>
      <c r="N82" s="242"/>
      <c r="O82" s="242"/>
      <c r="P82" s="242"/>
      <c r="Q82" s="32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323" t="s">
        <v>608</v>
      </c>
      <c r="AE82" s="242"/>
      <c r="AF82" s="1578">
        <f>ROUND((AF78+AF80)*0.03,0)</f>
        <v>199</v>
      </c>
      <c r="AG82" s="1578"/>
      <c r="AH82" s="1578"/>
      <c r="AI82" s="1578"/>
      <c r="AJ82" s="1578"/>
      <c r="AK82" s="1578"/>
      <c r="AL82" s="1578"/>
      <c r="AM82" s="328"/>
      <c r="AN82" s="331"/>
      <c r="AO82" s="323">
        <f>E82</f>
        <v>9</v>
      </c>
      <c r="AP82" s="242"/>
      <c r="AQ82" s="1578">
        <f>ROUND((AF78+AF80)*0.03,0)</f>
        <v>199</v>
      </c>
      <c r="AR82" s="1578"/>
      <c r="AS82" s="1578"/>
      <c r="AT82" s="1578"/>
      <c r="AU82" s="1578"/>
      <c r="AV82" s="1578"/>
      <c r="AW82" s="1585"/>
      <c r="AX82" s="48"/>
      <c r="AY82" s="48"/>
      <c r="AZ82" s="48"/>
      <c r="BA82" s="48"/>
      <c r="BB82" s="48"/>
    </row>
    <row r="83" spans="1:57" s="49" customFormat="1" ht="6" customHeight="1">
      <c r="A83" s="48"/>
      <c r="B83" s="934"/>
      <c r="C83" s="1572"/>
      <c r="D83" s="1572"/>
      <c r="E83" s="326"/>
      <c r="F83" s="237"/>
      <c r="G83" s="240"/>
      <c r="H83" s="240"/>
      <c r="I83" s="240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334"/>
      <c r="AE83" s="48"/>
      <c r="AF83" s="48"/>
      <c r="AG83" s="48"/>
      <c r="AH83" s="48"/>
      <c r="AI83" s="48"/>
      <c r="AJ83" s="48"/>
      <c r="AK83" s="48"/>
      <c r="AL83" s="48"/>
      <c r="AM83" s="48"/>
      <c r="AN83" s="243"/>
      <c r="AO83" s="334"/>
      <c r="AP83" s="48"/>
      <c r="AQ83" s="220"/>
      <c r="AR83" s="220"/>
      <c r="AS83" s="223"/>
      <c r="AT83" s="48"/>
      <c r="AU83" s="48"/>
      <c r="AV83" s="48"/>
      <c r="AW83" s="48"/>
      <c r="AX83" s="48"/>
      <c r="AY83" s="51"/>
      <c r="AZ83" s="51"/>
      <c r="BA83" s="51"/>
      <c r="BB83" s="51"/>
      <c r="BC83" s="51"/>
      <c r="BD83" s="51"/>
      <c r="BE83" s="51"/>
    </row>
    <row r="84" spans="1:57" s="49" customFormat="1" ht="15" customHeight="1">
      <c r="A84" s="48"/>
      <c r="B84" s="934"/>
      <c r="C84" s="1572"/>
      <c r="D84" s="1572"/>
      <c r="E84" s="326">
        <v>10</v>
      </c>
      <c r="F84" s="366"/>
      <c r="G84" s="322" t="s">
        <v>48</v>
      </c>
      <c r="H84" s="32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96"/>
      <c r="AE84" s="242"/>
      <c r="AF84" s="328"/>
      <c r="AG84" s="328"/>
      <c r="AH84" s="328"/>
      <c r="AI84" s="328"/>
      <c r="AJ84" s="328"/>
      <c r="AK84" s="328"/>
      <c r="AL84" s="328"/>
      <c r="AM84" s="328"/>
      <c r="AN84" s="328"/>
      <c r="AO84" s="323">
        <v>10</v>
      </c>
      <c r="AP84" s="242"/>
      <c r="AQ84" s="1578">
        <f>AF78+AF80+AF82</f>
        <v>6839</v>
      </c>
      <c r="AR84" s="1578"/>
      <c r="AS84" s="1578"/>
      <c r="AT84" s="1578"/>
      <c r="AU84" s="1578"/>
      <c r="AV84" s="1578"/>
      <c r="AW84" s="1585"/>
      <c r="AX84" s="48"/>
      <c r="AY84" s="48"/>
      <c r="AZ84" s="48"/>
      <c r="BA84" s="48"/>
      <c r="BB84" s="48"/>
    </row>
    <row r="85" spans="1:57" s="49" customFormat="1" ht="6" customHeight="1">
      <c r="A85" s="48"/>
      <c r="B85" s="934"/>
      <c r="C85" s="1572"/>
      <c r="D85" s="1572"/>
      <c r="E85" s="326"/>
      <c r="F85" s="237"/>
      <c r="G85" s="240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48"/>
      <c r="AO85" s="308"/>
      <c r="AP85" s="240"/>
      <c r="AQ85" s="247"/>
      <c r="AR85" s="247"/>
      <c r="AS85" s="225"/>
      <c r="AT85" s="240"/>
      <c r="AU85" s="240"/>
      <c r="AV85" s="240"/>
      <c r="AW85" s="312"/>
      <c r="AX85" s="48"/>
      <c r="AY85" s="51"/>
      <c r="AZ85" s="51"/>
      <c r="BA85" s="51"/>
      <c r="BB85" s="51"/>
      <c r="BC85" s="51"/>
      <c r="BD85" s="51"/>
      <c r="BE85" s="51"/>
    </row>
    <row r="86" spans="1:57" s="49" customFormat="1" ht="15" customHeight="1">
      <c r="A86" s="48"/>
      <c r="B86" s="934"/>
      <c r="C86" s="1572"/>
      <c r="D86" s="1572"/>
      <c r="E86" s="323">
        <v>11</v>
      </c>
      <c r="F86" s="296"/>
      <c r="G86" s="322" t="s">
        <v>49</v>
      </c>
      <c r="H86" s="32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323">
        <v>11</v>
      </c>
      <c r="AE86" s="242"/>
      <c r="AF86" s="1573">
        <v>0</v>
      </c>
      <c r="AG86" s="1573"/>
      <c r="AH86" s="1573"/>
      <c r="AI86" s="1573"/>
      <c r="AJ86" s="1573"/>
      <c r="AK86" s="1573"/>
      <c r="AL86" s="1573"/>
      <c r="AM86" s="328"/>
      <c r="AN86" s="331"/>
      <c r="AO86" s="304"/>
      <c r="AP86" s="299"/>
      <c r="AQ86" s="1633"/>
      <c r="AR86" s="1633"/>
      <c r="AS86" s="1633"/>
      <c r="AT86" s="1633"/>
      <c r="AU86" s="1633"/>
      <c r="AV86" s="1633"/>
      <c r="AW86" s="1633"/>
      <c r="AX86" s="48"/>
      <c r="AY86" s="48"/>
      <c r="AZ86" s="48"/>
      <c r="BA86" s="48"/>
      <c r="BB86" s="48"/>
    </row>
    <row r="87" spans="1:57" s="49" customFormat="1" ht="6" customHeight="1">
      <c r="A87" s="48"/>
      <c r="B87" s="934"/>
      <c r="C87" s="1572"/>
      <c r="D87" s="1572"/>
      <c r="E87" s="321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308"/>
      <c r="AE87" s="240"/>
      <c r="AF87" s="446"/>
      <c r="AG87" s="446"/>
      <c r="AH87" s="446"/>
      <c r="AI87" s="446"/>
      <c r="AJ87" s="446"/>
      <c r="AK87" s="446"/>
      <c r="AL87" s="446"/>
      <c r="AM87" s="240"/>
      <c r="AN87" s="312"/>
      <c r="AO87" s="299"/>
      <c r="AP87" s="299"/>
      <c r="AQ87" s="302"/>
      <c r="AR87" s="302"/>
      <c r="AS87" s="303"/>
      <c r="AT87" s="299"/>
      <c r="AU87" s="299"/>
      <c r="AV87" s="299"/>
      <c r="AW87" s="299"/>
      <c r="AX87" s="48"/>
      <c r="AY87" s="51"/>
      <c r="AZ87" s="51"/>
      <c r="BA87" s="51"/>
      <c r="BB87" s="51"/>
      <c r="BC87" s="51"/>
      <c r="BD87" s="51"/>
      <c r="BE87" s="51"/>
    </row>
    <row r="88" spans="1:57" s="49" customFormat="1" ht="15" customHeight="1">
      <c r="A88" s="48"/>
      <c r="B88" s="934"/>
      <c r="C88" s="1572"/>
      <c r="D88" s="1572"/>
      <c r="E88" s="323">
        <v>12</v>
      </c>
      <c r="F88" s="296"/>
      <c r="G88" s="322" t="s">
        <v>602</v>
      </c>
      <c r="H88" s="32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323">
        <v>12</v>
      </c>
      <c r="AE88" s="242"/>
      <c r="AF88" s="1573">
        <v>0</v>
      </c>
      <c r="AG88" s="1573"/>
      <c r="AH88" s="1573"/>
      <c r="AI88" s="1573"/>
      <c r="AJ88" s="1573"/>
      <c r="AK88" s="1573"/>
      <c r="AL88" s="1573"/>
      <c r="AM88" s="328"/>
      <c r="AN88" s="331"/>
      <c r="AO88" s="304"/>
      <c r="AP88" s="299"/>
      <c r="AQ88" s="1633"/>
      <c r="AR88" s="1633"/>
      <c r="AS88" s="1633"/>
      <c r="AT88" s="1633"/>
      <c r="AU88" s="1633"/>
      <c r="AV88" s="1633"/>
      <c r="AW88" s="1633"/>
      <c r="AX88" s="48"/>
      <c r="AY88" s="48"/>
      <c r="AZ88" s="48"/>
      <c r="BA88" s="48"/>
      <c r="BB88" s="48"/>
    </row>
    <row r="89" spans="1:57" s="49" customFormat="1" ht="6" customHeight="1">
      <c r="A89" s="48"/>
      <c r="B89" s="934"/>
      <c r="C89" s="1572"/>
      <c r="D89" s="1572"/>
      <c r="E89" s="326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334"/>
      <c r="AE89" s="48"/>
      <c r="AF89" s="264"/>
      <c r="AG89" s="264"/>
      <c r="AH89" s="264"/>
      <c r="AI89" s="264"/>
      <c r="AJ89" s="264"/>
      <c r="AK89" s="264"/>
      <c r="AL89" s="264"/>
      <c r="AM89" s="48"/>
      <c r="AN89" s="243"/>
      <c r="AO89" s="299"/>
      <c r="AP89" s="299"/>
      <c r="AQ89" s="302"/>
      <c r="AR89" s="302"/>
      <c r="AS89" s="303"/>
      <c r="AT89" s="299"/>
      <c r="AU89" s="299"/>
      <c r="AV89" s="299"/>
      <c r="AW89" s="299"/>
      <c r="AX89" s="48"/>
      <c r="AY89" s="51"/>
      <c r="AZ89" s="51"/>
      <c r="BA89" s="51"/>
      <c r="BB89" s="51"/>
      <c r="BC89" s="51"/>
      <c r="BD89" s="51"/>
      <c r="BE89" s="51"/>
    </row>
    <row r="90" spans="1:57" s="49" customFormat="1" ht="15" customHeight="1">
      <c r="A90" s="48"/>
      <c r="B90" s="934"/>
      <c r="C90" s="1572"/>
      <c r="D90" s="1572"/>
      <c r="E90" s="323">
        <v>13</v>
      </c>
      <c r="F90" s="296"/>
      <c r="G90" s="322" t="s">
        <v>742</v>
      </c>
      <c r="H90" s="32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323"/>
      <c r="AE90" s="336"/>
      <c r="AF90" s="1606"/>
      <c r="AG90" s="1606"/>
      <c r="AH90" s="1606"/>
      <c r="AI90" s="1606"/>
      <c r="AJ90" s="1606"/>
      <c r="AK90" s="1606"/>
      <c r="AL90" s="1606"/>
      <c r="AM90" s="328"/>
      <c r="AN90" s="328"/>
      <c r="AO90" s="323">
        <v>13</v>
      </c>
      <c r="AP90" s="242"/>
      <c r="AQ90" s="1578">
        <f>AQ84-AF86-AF88</f>
        <v>6839</v>
      </c>
      <c r="AR90" s="1578"/>
      <c r="AS90" s="1578"/>
      <c r="AT90" s="1578"/>
      <c r="AU90" s="1578"/>
      <c r="AV90" s="1578"/>
      <c r="AW90" s="1585"/>
      <c r="AX90" s="48"/>
      <c r="AY90" s="48"/>
      <c r="AZ90" s="48"/>
      <c r="BA90" s="48"/>
      <c r="BB90" s="48"/>
    </row>
    <row r="91" spans="1:57" s="49" customFormat="1" ht="6" customHeight="1">
      <c r="A91" s="48"/>
      <c r="B91" s="934"/>
      <c r="C91" s="1572"/>
      <c r="D91" s="1572"/>
      <c r="E91" s="32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308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308"/>
      <c r="AP91" s="240"/>
      <c r="AQ91" s="247"/>
      <c r="AR91" s="247"/>
      <c r="AS91" s="225"/>
      <c r="AT91" s="240"/>
      <c r="AU91" s="240"/>
      <c r="AV91" s="240"/>
      <c r="AW91" s="312"/>
      <c r="AX91" s="48"/>
      <c r="AY91" s="51"/>
      <c r="AZ91" s="51"/>
      <c r="BA91" s="51"/>
      <c r="BB91" s="51"/>
      <c r="BC91" s="51"/>
      <c r="BD91" s="51"/>
      <c r="BE91" s="51"/>
    </row>
    <row r="92" spans="1:57" s="51" customFormat="1" ht="15" customHeight="1">
      <c r="A92" s="48"/>
      <c r="B92" s="934"/>
      <c r="C92" s="1572"/>
      <c r="D92" s="1572"/>
      <c r="E92" s="323">
        <v>14</v>
      </c>
      <c r="F92" s="296"/>
      <c r="G92" s="322" t="s">
        <v>743</v>
      </c>
      <c r="H92" s="32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362"/>
      <c r="AD92" s="296"/>
      <c r="AE92" s="1577"/>
      <c r="AF92" s="1577"/>
      <c r="AG92" s="1577"/>
      <c r="AH92" s="1577"/>
      <c r="AI92" s="1577"/>
      <c r="AJ92" s="1577"/>
      <c r="AK92" s="1577"/>
      <c r="AL92" s="1577"/>
      <c r="AM92" s="1577"/>
      <c r="AN92" s="1577"/>
      <c r="AO92" s="323">
        <v>14</v>
      </c>
      <c r="AP92" s="242"/>
      <c r="AQ92" s="1573">
        <v>0</v>
      </c>
      <c r="AR92" s="1573"/>
      <c r="AS92" s="1573"/>
      <c r="AT92" s="1573"/>
      <c r="AU92" s="1573"/>
      <c r="AV92" s="1573"/>
      <c r="AW92" s="1632"/>
      <c r="AX92" s="48"/>
      <c r="AY92" s="48"/>
      <c r="AZ92" s="48"/>
      <c r="BA92" s="48"/>
      <c r="BB92" s="48"/>
    </row>
    <row r="93" spans="1:57" s="51" customFormat="1" ht="6" customHeight="1">
      <c r="A93" s="48"/>
      <c r="B93" s="934"/>
      <c r="C93" s="1572"/>
      <c r="D93" s="1572"/>
      <c r="E93" s="237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312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308"/>
      <c r="AP93" s="240"/>
      <c r="AQ93" s="450"/>
      <c r="AR93" s="450"/>
      <c r="AS93" s="451"/>
      <c r="AT93" s="446"/>
      <c r="AU93" s="446"/>
      <c r="AV93" s="446"/>
      <c r="AW93" s="447"/>
      <c r="AX93" s="48"/>
    </row>
    <row r="94" spans="1:57" s="51" customFormat="1" ht="15" customHeight="1">
      <c r="A94" s="48"/>
      <c r="B94" s="934"/>
      <c r="C94" s="1572"/>
      <c r="D94" s="1572"/>
      <c r="E94" s="326">
        <v>15</v>
      </c>
      <c r="F94" s="228"/>
      <c r="G94" s="264" t="s">
        <v>744</v>
      </c>
      <c r="H94" s="264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41"/>
      <c r="AD94" s="228"/>
      <c r="AE94" s="1577"/>
      <c r="AF94" s="1577"/>
      <c r="AG94" s="1577"/>
      <c r="AH94" s="1577"/>
      <c r="AI94" s="1577"/>
      <c r="AJ94" s="1577"/>
      <c r="AK94" s="1577"/>
      <c r="AL94" s="1577"/>
      <c r="AM94" s="1577"/>
      <c r="AN94" s="1577"/>
      <c r="AO94" s="323">
        <v>15</v>
      </c>
      <c r="AP94" s="242"/>
      <c r="AQ94" s="1573">
        <v>0</v>
      </c>
      <c r="AR94" s="1573"/>
      <c r="AS94" s="1573"/>
      <c r="AT94" s="1573"/>
      <c r="AU94" s="1573"/>
      <c r="AV94" s="1573"/>
      <c r="AW94" s="1632"/>
      <c r="AX94" s="48"/>
      <c r="AY94" s="48"/>
      <c r="AZ94" s="48"/>
      <c r="BA94" s="48"/>
      <c r="BB94" s="48"/>
    </row>
    <row r="95" spans="1:57" s="51" customFormat="1" ht="6" customHeight="1">
      <c r="A95" s="48"/>
      <c r="B95" s="934"/>
      <c r="C95" s="1572"/>
      <c r="D95" s="1572"/>
      <c r="E95" s="237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312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308"/>
      <c r="AP95" s="240"/>
      <c r="AQ95" s="450"/>
      <c r="AR95" s="450"/>
      <c r="AS95" s="451"/>
      <c r="AT95" s="446"/>
      <c r="AU95" s="446"/>
      <c r="AV95" s="446"/>
      <c r="AW95" s="447"/>
      <c r="AX95" s="48"/>
    </row>
    <row r="96" spans="1:57" s="51" customFormat="1" ht="15" customHeight="1">
      <c r="A96" s="48"/>
      <c r="B96" s="48"/>
      <c r="C96" s="298" t="s">
        <v>607</v>
      </c>
      <c r="D96" s="297"/>
      <c r="E96" s="228"/>
      <c r="F96" s="228"/>
      <c r="G96" s="264"/>
      <c r="H96" s="264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242"/>
      <c r="AB96" s="242"/>
      <c r="AC96" s="362"/>
      <c r="AD96" s="926"/>
      <c r="AE96" s="1576"/>
      <c r="AF96" s="1576"/>
      <c r="AG96" s="1576"/>
      <c r="AH96" s="1576"/>
      <c r="AI96" s="1576"/>
      <c r="AJ96" s="1576"/>
      <c r="AK96" s="1576"/>
      <c r="AL96" s="1576"/>
      <c r="AM96" s="1576"/>
      <c r="AN96" s="1576"/>
      <c r="AO96" s="922" t="s">
        <v>609</v>
      </c>
      <c r="AP96" s="923"/>
      <c r="AQ96" s="1647">
        <v>0</v>
      </c>
      <c r="AR96" s="1647"/>
      <c r="AS96" s="1647"/>
      <c r="AT96" s="1647"/>
      <c r="AU96" s="1647"/>
      <c r="AV96" s="1647"/>
      <c r="AW96" s="1647"/>
      <c r="AX96" s="48"/>
      <c r="AY96" s="48"/>
      <c r="AZ96" s="48"/>
      <c r="BA96" s="48"/>
      <c r="BB96" s="48"/>
    </row>
    <row r="97" spans="1:54" s="51" customFormat="1" ht="6" customHeight="1">
      <c r="A97" s="48"/>
      <c r="B97" s="48"/>
      <c r="C97" s="297"/>
      <c r="D97" s="297"/>
      <c r="E97" s="22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243"/>
      <c r="AD97" s="928"/>
      <c r="AE97" s="924"/>
      <c r="AF97" s="924"/>
      <c r="AG97" s="924"/>
      <c r="AH97" s="924"/>
      <c r="AI97" s="924"/>
      <c r="AJ97" s="924"/>
      <c r="AK97" s="924"/>
      <c r="AL97" s="924"/>
      <c r="AM97" s="924"/>
      <c r="AN97" s="924"/>
      <c r="AO97" s="924"/>
      <c r="AP97" s="924"/>
      <c r="AQ97" s="925"/>
      <c r="AR97" s="925"/>
      <c r="AS97" s="929"/>
      <c r="AT97" s="924"/>
      <c r="AU97" s="924"/>
      <c r="AV97" s="924"/>
      <c r="AW97" s="924"/>
      <c r="AX97" s="48"/>
    </row>
    <row r="98" spans="1:54" s="51" customFormat="1" ht="33.75" hidden="1" customHeight="1">
      <c r="A98" s="48"/>
      <c r="B98" s="48"/>
      <c r="C98" s="298"/>
      <c r="D98" s="297"/>
      <c r="E98" s="228"/>
      <c r="F98" s="228"/>
      <c r="G98" s="264"/>
      <c r="H98" s="264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41"/>
      <c r="AD98" s="930" t="s">
        <v>555</v>
      </c>
      <c r="AE98" s="1575" t="s">
        <v>603</v>
      </c>
      <c r="AF98" s="1575"/>
      <c r="AG98" s="1575"/>
      <c r="AH98" s="1575"/>
      <c r="AI98" s="1575"/>
      <c r="AJ98" s="1575"/>
      <c r="AK98" s="1575"/>
      <c r="AL98" s="1575"/>
      <c r="AM98" s="1575"/>
      <c r="AN98" s="1575"/>
      <c r="AO98" s="931" t="s">
        <v>610</v>
      </c>
      <c r="AP98" s="924"/>
      <c r="AQ98" s="1631">
        <f>AQ92+AQ94+AQ96</f>
        <v>0</v>
      </c>
      <c r="AR98" s="1631"/>
      <c r="AS98" s="1631"/>
      <c r="AT98" s="1631"/>
      <c r="AU98" s="1631"/>
      <c r="AV98" s="1631"/>
      <c r="AW98" s="1631"/>
      <c r="AX98" s="48"/>
      <c r="AY98" s="48"/>
      <c r="AZ98" s="48"/>
      <c r="BA98" s="48"/>
      <c r="BB98" s="48"/>
    </row>
    <row r="99" spans="1:54" s="51" customFormat="1" ht="6" hidden="1" customHeight="1">
      <c r="A99" s="48"/>
      <c r="B99" s="48"/>
      <c r="C99" s="297"/>
      <c r="D99" s="297"/>
      <c r="E99" s="22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243"/>
      <c r="AD99" s="928"/>
      <c r="AE99" s="924"/>
      <c r="AF99" s="924"/>
      <c r="AG99" s="924"/>
      <c r="AH99" s="924"/>
      <c r="AI99" s="924"/>
      <c r="AJ99" s="924"/>
      <c r="AK99" s="924"/>
      <c r="AL99" s="924"/>
      <c r="AM99" s="924"/>
      <c r="AN99" s="924"/>
      <c r="AO99" s="924"/>
      <c r="AP99" s="924"/>
      <c r="AQ99" s="925"/>
      <c r="AR99" s="925"/>
      <c r="AS99" s="929"/>
      <c r="AT99" s="924"/>
      <c r="AU99" s="924"/>
      <c r="AV99" s="924"/>
      <c r="AW99" s="924"/>
      <c r="AX99" s="48"/>
    </row>
    <row r="100" spans="1:54" s="51" customFormat="1" ht="33" hidden="1" customHeight="1">
      <c r="A100" s="48"/>
      <c r="B100" s="48"/>
      <c r="C100" s="297"/>
      <c r="D100" s="297"/>
      <c r="E100" s="228"/>
      <c r="F100" s="228"/>
      <c r="G100" s="264"/>
      <c r="H100" s="264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41">
        <v>14</v>
      </c>
      <c r="AD100" s="1574" t="s">
        <v>604</v>
      </c>
      <c r="AE100" s="1575"/>
      <c r="AF100" s="1575"/>
      <c r="AG100" s="1575"/>
      <c r="AH100" s="1575"/>
      <c r="AI100" s="1575"/>
      <c r="AJ100" s="1575"/>
      <c r="AK100" s="1575"/>
      <c r="AL100" s="1575"/>
      <c r="AM100" s="1575"/>
      <c r="AN100" s="1575"/>
      <c r="AO100" s="931">
        <v>14</v>
      </c>
      <c r="AP100" s="924"/>
      <c r="AQ100" s="1631">
        <f>AQ90+AQ98</f>
        <v>6839</v>
      </c>
      <c r="AR100" s="1631"/>
      <c r="AS100" s="1631"/>
      <c r="AT100" s="1631"/>
      <c r="AU100" s="1631"/>
      <c r="AV100" s="1631"/>
      <c r="AW100" s="1631"/>
      <c r="AX100" s="48"/>
      <c r="AY100" s="48"/>
      <c r="AZ100" s="48"/>
      <c r="BA100" s="48"/>
      <c r="BB100" s="48"/>
    </row>
    <row r="101" spans="1:54" s="51" customFormat="1" ht="6" hidden="1" customHeight="1">
      <c r="A101" s="48"/>
      <c r="B101" s="48"/>
      <c r="C101" s="297"/>
      <c r="D101" s="297"/>
      <c r="E101" s="22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243"/>
      <c r="AD101" s="928"/>
      <c r="AE101" s="924"/>
      <c r="AF101" s="924"/>
      <c r="AG101" s="924"/>
      <c r="AH101" s="924"/>
      <c r="AI101" s="924"/>
      <c r="AJ101" s="924"/>
      <c r="AK101" s="924"/>
      <c r="AL101" s="924"/>
      <c r="AM101" s="924"/>
      <c r="AN101" s="924"/>
      <c r="AO101" s="924"/>
      <c r="AP101" s="924"/>
      <c r="AQ101" s="925"/>
      <c r="AR101" s="925"/>
      <c r="AS101" s="929"/>
      <c r="AT101" s="924"/>
      <c r="AU101" s="924"/>
      <c r="AV101" s="924"/>
      <c r="AW101" s="924"/>
      <c r="AX101" s="48"/>
    </row>
    <row r="102" spans="1:54" s="51" customFormat="1">
      <c r="A102" s="48"/>
      <c r="B102" s="48"/>
      <c r="C102" s="48"/>
      <c r="D102" s="48"/>
      <c r="E102" s="219"/>
      <c r="F102" s="219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220"/>
      <c r="W102" s="355"/>
      <c r="X102" s="355"/>
      <c r="Y102" s="355"/>
      <c r="Z102" s="355"/>
      <c r="AA102" s="220"/>
      <c r="AB102" s="48"/>
      <c r="AC102" s="243"/>
      <c r="AD102" s="927" t="s">
        <v>605</v>
      </c>
      <c r="AE102" s="924"/>
      <c r="AF102" s="924"/>
      <c r="AG102" s="924"/>
      <c r="AH102" s="924"/>
      <c r="AI102" s="924"/>
      <c r="AJ102" s="924"/>
      <c r="AK102" s="924"/>
      <c r="AL102" s="924"/>
      <c r="AM102" s="924" t="s">
        <v>606</v>
      </c>
      <c r="AN102" s="925"/>
      <c r="AO102" s="925"/>
      <c r="AP102" s="924"/>
      <c r="AQ102" s="924"/>
      <c r="AR102" s="924"/>
      <c r="AS102" s="924"/>
      <c r="AT102" s="924"/>
      <c r="AU102" s="924"/>
      <c r="AV102" s="925"/>
      <c r="AW102" s="925"/>
      <c r="AX102" s="48"/>
      <c r="AY102" s="48"/>
      <c r="AZ102" s="48"/>
      <c r="BA102" s="48"/>
      <c r="BB102" s="48"/>
    </row>
    <row r="103" spans="1:54" s="51" customFormat="1">
      <c r="A103" s="221"/>
      <c r="B103" s="48"/>
      <c r="C103" s="48"/>
      <c r="D103" s="48"/>
      <c r="E103" s="219"/>
      <c r="F103" s="219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243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222"/>
      <c r="AO103" s="222"/>
      <c r="AP103" s="48"/>
      <c r="AQ103" s="223"/>
      <c r="AR103" s="223"/>
      <c r="AS103" s="223"/>
      <c r="AT103" s="223"/>
      <c r="AU103" s="48"/>
      <c r="AV103" s="220"/>
      <c r="AW103" s="220"/>
      <c r="AX103" s="48"/>
      <c r="AY103" s="48"/>
      <c r="AZ103" s="48"/>
      <c r="BA103" s="48"/>
      <c r="BB103" s="48"/>
    </row>
    <row r="104" spans="1:54" s="51" customFormat="1">
      <c r="A104" s="221"/>
      <c r="B104" s="48"/>
      <c r="C104" s="48"/>
      <c r="D104" s="48"/>
      <c r="E104" s="285"/>
      <c r="F104" s="219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243"/>
      <c r="AD104" s="48" t="s">
        <v>308</v>
      </c>
      <c r="AE104" s="48"/>
      <c r="AF104" s="48"/>
      <c r="AG104" s="48"/>
      <c r="AH104" s="48"/>
      <c r="AI104" s="48"/>
      <c r="AJ104" s="48"/>
      <c r="AK104" s="48"/>
      <c r="AL104" s="48"/>
      <c r="AM104" s="48"/>
      <c r="AN104" s="222"/>
      <c r="AO104" s="222"/>
      <c r="AP104" s="48"/>
      <c r="AQ104" s="48"/>
      <c r="AR104" s="48"/>
      <c r="AS104" s="48"/>
      <c r="AT104" s="48"/>
      <c r="AU104" s="48"/>
      <c r="AV104" s="222"/>
      <c r="AW104" s="222"/>
      <c r="AX104" s="48"/>
      <c r="AY104" s="48"/>
      <c r="AZ104" s="48"/>
      <c r="BA104" s="48"/>
      <c r="BB104" s="48"/>
    </row>
    <row r="105" spans="1:54" s="51" customFormat="1">
      <c r="A105" s="221"/>
      <c r="B105" s="48"/>
      <c r="C105" s="48"/>
      <c r="D105" s="48"/>
      <c r="E105" s="285"/>
      <c r="F105" s="219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243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222"/>
      <c r="AO105" s="222"/>
      <c r="AP105" s="48"/>
      <c r="AQ105" s="48"/>
      <c r="AR105" s="48"/>
      <c r="AS105" s="48"/>
      <c r="AT105" s="48"/>
      <c r="AU105" s="48"/>
      <c r="AV105" s="222"/>
      <c r="AW105" s="222"/>
      <c r="AX105" s="48"/>
      <c r="AY105" s="48"/>
      <c r="AZ105" s="48"/>
      <c r="BA105" s="48"/>
      <c r="BB105" s="48"/>
    </row>
    <row r="106" spans="1:54" s="51" customFormat="1">
      <c r="A106" s="221"/>
      <c r="B106" s="48"/>
      <c r="C106" s="48"/>
      <c r="D106" s="48"/>
      <c r="E106" s="219"/>
      <c r="F106" s="219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243"/>
      <c r="AD106" s="48" t="s">
        <v>215</v>
      </c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220"/>
      <c r="AW106" s="220"/>
      <c r="AX106" s="48"/>
      <c r="AY106" s="48"/>
      <c r="AZ106" s="48"/>
      <c r="BA106" s="48"/>
      <c r="BB106" s="48"/>
    </row>
    <row r="107" spans="1:54" s="51" customFormat="1">
      <c r="A107" s="221"/>
      <c r="B107" s="48"/>
      <c r="C107" s="48"/>
      <c r="D107" s="48"/>
      <c r="E107" s="219"/>
      <c r="F107" s="219"/>
      <c r="G107" s="48"/>
      <c r="H107" s="48"/>
      <c r="I107" s="48"/>
      <c r="J107" s="222"/>
      <c r="K107" s="222"/>
      <c r="L107" s="220"/>
      <c r="M107" s="223"/>
      <c r="N107" s="223"/>
      <c r="O107" s="223"/>
      <c r="P107" s="220"/>
      <c r="Q107" s="219"/>
      <c r="R107" s="48"/>
      <c r="S107" s="48"/>
      <c r="T107" s="48"/>
      <c r="U107" s="222"/>
      <c r="V107" s="222"/>
      <c r="W107" s="220"/>
      <c r="X107" s="223"/>
      <c r="Y107" s="223"/>
      <c r="Z107" s="223"/>
      <c r="AA107" s="220"/>
      <c r="AB107" s="220"/>
      <c r="AC107" s="219"/>
      <c r="AD107" s="48"/>
      <c r="AE107" s="48"/>
      <c r="AF107" s="48"/>
      <c r="AG107" s="222"/>
      <c r="AH107" s="222"/>
      <c r="AI107" s="223"/>
      <c r="AJ107" s="223"/>
      <c r="AK107" s="223"/>
      <c r="AL107" s="220"/>
      <c r="AM107" s="220"/>
      <c r="AN107" s="48"/>
      <c r="AO107" s="48"/>
      <c r="AP107" s="48"/>
      <c r="AQ107" s="48"/>
      <c r="AR107" s="48"/>
      <c r="AS107" s="48"/>
      <c r="AT107" s="48"/>
      <c r="AU107" s="48"/>
      <c r="AV107" s="220"/>
      <c r="AW107" s="220"/>
      <c r="AX107" s="48"/>
      <c r="AY107" s="48"/>
      <c r="AZ107" s="48"/>
      <c r="BA107" s="48"/>
      <c r="BB107" s="48"/>
    </row>
    <row r="108" spans="1:54" s="49" customFormat="1" ht="20.25" hidden="1" customHeight="1">
      <c r="A108" s="49">
        <v>1</v>
      </c>
      <c r="B108" s="512">
        <f t="shared" ref="B108:AW108" si="1">A108+1</f>
        <v>2</v>
      </c>
      <c r="C108" s="512">
        <f t="shared" si="1"/>
        <v>3</v>
      </c>
      <c r="D108" s="512">
        <f t="shared" si="1"/>
        <v>4</v>
      </c>
      <c r="E108" s="512">
        <f t="shared" si="1"/>
        <v>5</v>
      </c>
      <c r="F108" s="512">
        <f t="shared" si="1"/>
        <v>6</v>
      </c>
      <c r="G108" s="512">
        <f t="shared" si="1"/>
        <v>7</v>
      </c>
      <c r="H108" s="512">
        <f t="shared" si="1"/>
        <v>8</v>
      </c>
      <c r="I108" s="512">
        <f t="shared" si="1"/>
        <v>9</v>
      </c>
      <c r="J108" s="512">
        <f t="shared" si="1"/>
        <v>10</v>
      </c>
      <c r="K108" s="512">
        <f t="shared" si="1"/>
        <v>11</v>
      </c>
      <c r="L108" s="512">
        <f t="shared" si="1"/>
        <v>12</v>
      </c>
      <c r="M108" s="512">
        <f t="shared" si="1"/>
        <v>13</v>
      </c>
      <c r="N108" s="512">
        <f t="shared" si="1"/>
        <v>14</v>
      </c>
      <c r="O108" s="512">
        <f t="shared" si="1"/>
        <v>15</v>
      </c>
      <c r="P108" s="512">
        <f t="shared" si="1"/>
        <v>16</v>
      </c>
      <c r="Q108" s="512">
        <f t="shared" si="1"/>
        <v>17</v>
      </c>
      <c r="R108" s="512">
        <f t="shared" si="1"/>
        <v>18</v>
      </c>
      <c r="S108" s="512">
        <f t="shared" si="1"/>
        <v>19</v>
      </c>
      <c r="T108" s="512">
        <f t="shared" si="1"/>
        <v>20</v>
      </c>
      <c r="U108" s="512">
        <f t="shared" si="1"/>
        <v>21</v>
      </c>
      <c r="V108" s="512">
        <f t="shared" si="1"/>
        <v>22</v>
      </c>
      <c r="W108" s="512">
        <f t="shared" si="1"/>
        <v>23</v>
      </c>
      <c r="X108" s="512">
        <f t="shared" si="1"/>
        <v>24</v>
      </c>
      <c r="Y108" s="512">
        <f t="shared" si="1"/>
        <v>25</v>
      </c>
      <c r="Z108" s="512">
        <f t="shared" si="1"/>
        <v>26</v>
      </c>
      <c r="AA108" s="512">
        <f t="shared" si="1"/>
        <v>27</v>
      </c>
      <c r="AB108" s="512">
        <f t="shared" si="1"/>
        <v>28</v>
      </c>
      <c r="AC108" s="512">
        <f t="shared" si="1"/>
        <v>29</v>
      </c>
      <c r="AD108" s="512">
        <f t="shared" si="1"/>
        <v>30</v>
      </c>
      <c r="AE108" s="512">
        <f t="shared" si="1"/>
        <v>31</v>
      </c>
      <c r="AF108" s="512">
        <f t="shared" si="1"/>
        <v>32</v>
      </c>
      <c r="AG108" s="512">
        <f t="shared" si="1"/>
        <v>33</v>
      </c>
      <c r="AH108" s="512">
        <f t="shared" si="1"/>
        <v>34</v>
      </c>
      <c r="AI108" s="512">
        <f t="shared" si="1"/>
        <v>35</v>
      </c>
      <c r="AJ108" s="512">
        <f t="shared" si="1"/>
        <v>36</v>
      </c>
      <c r="AK108" s="512">
        <f t="shared" si="1"/>
        <v>37</v>
      </c>
      <c r="AL108" s="512">
        <f t="shared" si="1"/>
        <v>38</v>
      </c>
      <c r="AM108" s="512">
        <f t="shared" si="1"/>
        <v>39</v>
      </c>
      <c r="AN108" s="512">
        <f t="shared" si="1"/>
        <v>40</v>
      </c>
      <c r="AO108" s="512">
        <f t="shared" si="1"/>
        <v>41</v>
      </c>
      <c r="AP108" s="512">
        <f t="shared" si="1"/>
        <v>42</v>
      </c>
      <c r="AQ108" s="512">
        <f t="shared" si="1"/>
        <v>43</v>
      </c>
      <c r="AR108" s="512">
        <f t="shared" si="1"/>
        <v>44</v>
      </c>
      <c r="AS108" s="512">
        <f t="shared" si="1"/>
        <v>45</v>
      </c>
      <c r="AT108" s="512">
        <f t="shared" si="1"/>
        <v>46</v>
      </c>
      <c r="AU108" s="512">
        <f t="shared" si="1"/>
        <v>47</v>
      </c>
      <c r="AV108" s="512">
        <f t="shared" si="1"/>
        <v>48</v>
      </c>
      <c r="AW108" s="512">
        <f t="shared" si="1"/>
        <v>49</v>
      </c>
      <c r="AX108" s="49">
        <v>53</v>
      </c>
      <c r="AY108" s="49">
        <v>54</v>
      </c>
      <c r="BB108" s="50"/>
    </row>
    <row r="109" spans="1:54" s="262" customFormat="1" ht="24" hidden="1" customHeight="1">
      <c r="A109" s="1452" t="s">
        <v>252</v>
      </c>
      <c r="B109" s="1452"/>
      <c r="C109" s="1452"/>
      <c r="D109" s="1452"/>
      <c r="E109" s="1452"/>
      <c r="F109" s="1452"/>
      <c r="G109" s="1452"/>
      <c r="H109" s="1452"/>
      <c r="I109" s="1452"/>
      <c r="J109" s="1452"/>
      <c r="K109" s="1452"/>
      <c r="L109" s="1452"/>
      <c r="M109" s="1452"/>
      <c r="N109" s="1452"/>
      <c r="O109" s="1452"/>
      <c r="P109" s="1628" t="s">
        <v>493</v>
      </c>
      <c r="Q109" s="1628"/>
      <c r="R109" s="1628"/>
      <c r="S109" s="1628"/>
      <c r="T109" s="1628"/>
      <c r="U109" s="1628"/>
      <c r="V109" s="1628"/>
      <c r="W109" s="1628"/>
      <c r="X109" s="1628"/>
      <c r="Y109" s="1628"/>
      <c r="Z109" s="1628"/>
      <c r="AA109" s="1628"/>
      <c r="AB109" s="1628"/>
      <c r="AC109" s="1628"/>
      <c r="AD109" s="1628"/>
      <c r="AE109" s="1628"/>
      <c r="AF109" s="1628"/>
      <c r="AG109" s="1628"/>
      <c r="AH109" s="1628"/>
      <c r="AI109" s="1628"/>
      <c r="AJ109" s="1628"/>
      <c r="AK109" s="1628"/>
      <c r="AL109" s="1628"/>
      <c r="AM109" s="1628"/>
      <c r="AN109" s="1628"/>
      <c r="AO109" s="1628"/>
      <c r="AP109" s="1628"/>
      <c r="AQ109" s="1628"/>
      <c r="AR109" s="1628"/>
      <c r="AS109" s="1628"/>
      <c r="AT109" s="1628"/>
      <c r="AU109" s="1628"/>
      <c r="AV109" s="1628"/>
      <c r="AW109" s="1628"/>
      <c r="AX109" s="284"/>
      <c r="AZ109" s="213"/>
      <c r="BA109" s="213"/>
      <c r="BB109" s="259"/>
    </row>
    <row r="110" spans="1:54" s="262" customFormat="1" ht="3" hidden="1" customHeight="1">
      <c r="A110" s="792"/>
      <c r="B110" s="792"/>
      <c r="C110" s="794"/>
      <c r="D110" s="795"/>
      <c r="E110" s="795"/>
      <c r="F110" s="795"/>
      <c r="G110" s="795"/>
      <c r="H110" s="795"/>
      <c r="I110" s="795"/>
      <c r="J110" s="795"/>
      <c r="K110" s="795"/>
      <c r="L110" s="795"/>
      <c r="M110" s="795"/>
      <c r="N110" s="795"/>
      <c r="O110" s="795"/>
      <c r="P110" s="796"/>
      <c r="Q110" s="796"/>
      <c r="R110" s="796"/>
      <c r="S110" s="796"/>
      <c r="T110" s="796"/>
      <c r="U110" s="796"/>
      <c r="V110" s="796"/>
      <c r="W110" s="796"/>
      <c r="X110" s="796"/>
      <c r="Y110" s="796"/>
      <c r="Z110" s="796"/>
      <c r="AA110" s="796"/>
      <c r="AB110" s="796"/>
      <c r="AC110" s="796"/>
      <c r="AD110" s="796"/>
      <c r="AE110" s="796"/>
      <c r="AF110" s="796"/>
      <c r="AG110" s="796"/>
      <c r="AH110" s="796"/>
      <c r="AI110" s="796"/>
      <c r="AJ110" s="796"/>
      <c r="AK110" s="796"/>
      <c r="AL110" s="796"/>
      <c r="AM110" s="796"/>
      <c r="AN110" s="796"/>
      <c r="AO110" s="796"/>
      <c r="AP110" s="796"/>
      <c r="AQ110" s="796"/>
      <c r="AR110" s="796"/>
      <c r="AS110" s="796"/>
      <c r="AT110" s="796"/>
      <c r="AU110" s="796"/>
      <c r="AV110" s="796"/>
      <c r="AW110" s="797"/>
      <c r="AX110" s="793"/>
    </row>
    <row r="111" spans="1:54" s="214" customFormat="1" ht="6.75" customHeight="1">
      <c r="B111" s="233"/>
      <c r="C111" s="233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4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1"/>
      <c r="AV111" s="233"/>
      <c r="AW111" s="233"/>
      <c r="AX111" s="233"/>
      <c r="BB111" s="260"/>
    </row>
    <row r="112" spans="1:54" s="49" customFormat="1" ht="18" customHeight="1">
      <c r="A112" s="48"/>
      <c r="B112" s="48"/>
      <c r="C112" s="1629" t="s">
        <v>700</v>
      </c>
      <c r="D112" s="1630"/>
      <c r="E112" s="323">
        <v>16</v>
      </c>
      <c r="F112" s="330" t="s">
        <v>718</v>
      </c>
      <c r="G112" s="328"/>
      <c r="H112" s="32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96"/>
      <c r="AE112" s="242"/>
      <c r="AF112" s="1578"/>
      <c r="AG112" s="1578"/>
      <c r="AH112" s="1578"/>
      <c r="AI112" s="1578"/>
      <c r="AJ112" s="1578"/>
      <c r="AK112" s="1578"/>
      <c r="AL112" s="1578"/>
      <c r="AM112" s="328"/>
      <c r="AN112" s="331"/>
      <c r="AO112" s="337"/>
      <c r="AP112" s="338"/>
      <c r="AQ112" s="363"/>
      <c r="AR112" s="363"/>
      <c r="AS112" s="363"/>
      <c r="AT112" s="363"/>
      <c r="AU112" s="363"/>
      <c r="AV112" s="363"/>
      <c r="AW112" s="436"/>
      <c r="AX112" s="48"/>
      <c r="AY112" s="48"/>
      <c r="AZ112" s="48"/>
      <c r="BA112" s="48"/>
      <c r="BB112" s="48"/>
    </row>
    <row r="113" spans="1:57" s="49" customFormat="1" ht="6" customHeight="1">
      <c r="A113" s="48"/>
      <c r="B113" s="48"/>
      <c r="C113" s="1629"/>
      <c r="D113" s="1630"/>
      <c r="E113" s="321"/>
      <c r="F113" s="237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312"/>
      <c r="AO113" s="299"/>
      <c r="AP113" s="299"/>
      <c r="AQ113" s="302"/>
      <c r="AR113" s="302"/>
      <c r="AS113" s="303"/>
      <c r="AT113" s="299"/>
      <c r="AU113" s="299"/>
      <c r="AV113" s="299"/>
      <c r="AW113" s="437"/>
      <c r="AX113" s="48"/>
      <c r="AY113" s="51"/>
      <c r="AZ113" s="51"/>
      <c r="BA113" s="51"/>
      <c r="BB113" s="51"/>
      <c r="BC113" s="51"/>
      <c r="BD113" s="51"/>
      <c r="BE113" s="51"/>
    </row>
    <row r="114" spans="1:57" s="49" customFormat="1" ht="18" customHeight="1">
      <c r="A114" s="48"/>
      <c r="B114" s="48"/>
      <c r="C114" s="1629"/>
      <c r="D114" s="1630"/>
      <c r="E114" s="326"/>
      <c r="F114" s="323" t="s">
        <v>440</v>
      </c>
      <c r="G114" s="328"/>
      <c r="H114" s="322" t="s">
        <v>745</v>
      </c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323" t="s">
        <v>747</v>
      </c>
      <c r="AE114" s="242"/>
      <c r="AF114" s="1578">
        <f>AP170</f>
        <v>0</v>
      </c>
      <c r="AG114" s="1578"/>
      <c r="AH114" s="1578"/>
      <c r="AI114" s="1578"/>
      <c r="AJ114" s="1578"/>
      <c r="AK114" s="1578"/>
      <c r="AL114" s="1578"/>
      <c r="AM114" s="328"/>
      <c r="AN114" s="331"/>
      <c r="AO114" s="367"/>
      <c r="AP114" s="299"/>
      <c r="AQ114" s="300"/>
      <c r="AR114" s="300"/>
      <c r="AS114" s="300"/>
      <c r="AT114" s="300"/>
      <c r="AU114" s="300"/>
      <c r="AV114" s="300"/>
      <c r="AW114" s="438"/>
      <c r="AX114" s="48"/>
      <c r="AY114" s="48"/>
      <c r="AZ114" s="48"/>
      <c r="BA114" s="48"/>
      <c r="BB114" s="48"/>
    </row>
    <row r="115" spans="1:57" s="49" customFormat="1" ht="6" customHeight="1">
      <c r="A115" s="48"/>
      <c r="B115" s="48"/>
      <c r="C115" s="1629"/>
      <c r="D115" s="1630"/>
      <c r="E115" s="326"/>
      <c r="F115" s="308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308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312"/>
      <c r="AO115" s="368"/>
      <c r="AP115" s="299"/>
      <c r="AQ115" s="302"/>
      <c r="AR115" s="302"/>
      <c r="AS115" s="303"/>
      <c r="AT115" s="299"/>
      <c r="AU115" s="299"/>
      <c r="AV115" s="299"/>
      <c r="AW115" s="437"/>
      <c r="AX115" s="48"/>
      <c r="AY115" s="51"/>
      <c r="AZ115" s="51"/>
      <c r="BA115" s="51"/>
      <c r="BB115" s="51"/>
      <c r="BC115" s="51"/>
      <c r="BD115" s="51"/>
      <c r="BE115" s="51"/>
    </row>
    <row r="116" spans="1:57" s="49" customFormat="1" ht="18" customHeight="1">
      <c r="A116" s="48"/>
      <c r="B116" s="48"/>
      <c r="C116" s="1629"/>
      <c r="D116" s="1630"/>
      <c r="E116" s="326"/>
      <c r="F116" s="323" t="s">
        <v>438</v>
      </c>
      <c r="G116" s="328"/>
      <c r="H116" s="322" t="s">
        <v>746</v>
      </c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323" t="s">
        <v>748</v>
      </c>
      <c r="AE116" s="242"/>
      <c r="AF116" s="1578">
        <f>AN141+AN143+AN145+AL153+AL155+AL157</f>
        <v>6840</v>
      </c>
      <c r="AG116" s="1578"/>
      <c r="AH116" s="1578"/>
      <c r="AI116" s="1578"/>
      <c r="AJ116" s="1578"/>
      <c r="AK116" s="1578"/>
      <c r="AL116" s="1578"/>
      <c r="AM116" s="328"/>
      <c r="AN116" s="331"/>
      <c r="AO116" s="367"/>
      <c r="AP116" s="299"/>
      <c r="AQ116" s="300"/>
      <c r="AR116" s="300"/>
      <c r="AS116" s="300"/>
      <c r="AT116" s="300"/>
      <c r="AU116" s="300"/>
      <c r="AV116" s="300"/>
      <c r="AW116" s="438"/>
      <c r="AX116" s="48"/>
      <c r="AY116" s="48"/>
      <c r="AZ116" s="48"/>
      <c r="BA116" s="48"/>
      <c r="BB116" s="48"/>
    </row>
    <row r="117" spans="1:57" s="49" customFormat="1" ht="6" customHeight="1">
      <c r="A117" s="48"/>
      <c r="B117" s="48"/>
      <c r="C117" s="1629"/>
      <c r="D117" s="1630"/>
      <c r="E117" s="326"/>
      <c r="F117" s="334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334"/>
      <c r="AE117" s="48"/>
      <c r="AF117" s="48"/>
      <c r="AG117" s="48"/>
      <c r="AH117" s="48"/>
      <c r="AI117" s="48"/>
      <c r="AJ117" s="48"/>
      <c r="AK117" s="48"/>
      <c r="AL117" s="48"/>
      <c r="AM117" s="48"/>
      <c r="AN117" s="243"/>
      <c r="AO117" s="368"/>
      <c r="AP117" s="299"/>
      <c r="AQ117" s="302"/>
      <c r="AR117" s="302"/>
      <c r="AS117" s="303"/>
      <c r="AT117" s="299"/>
      <c r="AU117" s="299"/>
      <c r="AV117" s="299"/>
      <c r="AW117" s="437"/>
      <c r="AX117" s="48"/>
      <c r="AY117" s="51"/>
      <c r="AZ117" s="51"/>
      <c r="BA117" s="51"/>
      <c r="BB117" s="51"/>
      <c r="BC117" s="51"/>
      <c r="BD117" s="51"/>
      <c r="BE117" s="51"/>
    </row>
    <row r="118" spans="1:57" s="49" customFormat="1" ht="18" customHeight="1">
      <c r="A118" s="48"/>
      <c r="B118" s="48"/>
      <c r="C118" s="1629"/>
      <c r="D118" s="1630"/>
      <c r="E118" s="326"/>
      <c r="F118" s="323" t="s">
        <v>439</v>
      </c>
      <c r="G118" s="328"/>
      <c r="H118" s="322" t="s">
        <v>750</v>
      </c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323" t="s">
        <v>749</v>
      </c>
      <c r="AE118" s="242"/>
      <c r="AF118" s="1578">
        <f>AP166+AP167+AP168+AP169+AP170</f>
        <v>0</v>
      </c>
      <c r="AG118" s="1578"/>
      <c r="AH118" s="1578"/>
      <c r="AI118" s="1578"/>
      <c r="AJ118" s="1578"/>
      <c r="AK118" s="1578"/>
      <c r="AL118" s="1578"/>
      <c r="AM118" s="328"/>
      <c r="AN118" s="331"/>
      <c r="AO118" s="367"/>
      <c r="AP118" s="299"/>
      <c r="AQ118" s="369"/>
      <c r="AR118" s="369"/>
      <c r="AS118" s="369"/>
      <c r="AT118" s="369"/>
      <c r="AU118" s="369"/>
      <c r="AV118" s="369"/>
      <c r="AW118" s="439"/>
      <c r="AX118" s="48"/>
      <c r="AY118" s="48"/>
      <c r="AZ118" s="48"/>
      <c r="BA118" s="48"/>
      <c r="BB118" s="48"/>
    </row>
    <row r="119" spans="1:57" s="49" customFormat="1" ht="6" customHeight="1">
      <c r="A119" s="48"/>
      <c r="B119" s="48"/>
      <c r="C119" s="1629"/>
      <c r="D119" s="1630"/>
      <c r="E119" s="321"/>
      <c r="F119" s="308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334"/>
      <c r="AE119" s="48"/>
      <c r="AF119" s="48"/>
      <c r="AG119" s="48"/>
      <c r="AH119" s="48"/>
      <c r="AI119" s="48"/>
      <c r="AJ119" s="48"/>
      <c r="AK119" s="48"/>
      <c r="AL119" s="48"/>
      <c r="AM119" s="48"/>
      <c r="AN119" s="243"/>
      <c r="AO119" s="344"/>
      <c r="AP119" s="339"/>
      <c r="AQ119" s="340"/>
      <c r="AR119" s="340"/>
      <c r="AS119" s="341"/>
      <c r="AT119" s="339"/>
      <c r="AU119" s="339"/>
      <c r="AV119" s="339"/>
      <c r="AW119" s="440"/>
      <c r="AX119" s="48"/>
      <c r="AY119" s="51"/>
      <c r="AZ119" s="51"/>
      <c r="BA119" s="51"/>
      <c r="BB119" s="51"/>
      <c r="BC119" s="51"/>
      <c r="BD119" s="51"/>
      <c r="BE119" s="51"/>
    </row>
    <row r="120" spans="1:57" s="49" customFormat="1" ht="18" customHeight="1">
      <c r="A120" s="48"/>
      <c r="B120" s="48"/>
      <c r="C120" s="1629"/>
      <c r="D120" s="1630"/>
      <c r="E120" s="326">
        <v>17</v>
      </c>
      <c r="F120" s="330" t="s">
        <v>751</v>
      </c>
      <c r="G120" s="328"/>
      <c r="H120" s="32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96"/>
      <c r="AE120" s="242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3">
        <v>17</v>
      </c>
      <c r="AP120" s="242"/>
      <c r="AQ120" s="1578">
        <f>AF114+AF116+AF118</f>
        <v>6840</v>
      </c>
      <c r="AR120" s="1578"/>
      <c r="AS120" s="1578"/>
      <c r="AT120" s="1578"/>
      <c r="AU120" s="1578"/>
      <c r="AV120" s="1578"/>
      <c r="AW120" s="1585"/>
      <c r="AX120" s="48"/>
      <c r="AY120" s="48"/>
      <c r="AZ120" s="48"/>
      <c r="BA120" s="48"/>
      <c r="BB120" s="48"/>
    </row>
    <row r="121" spans="1:57" s="49" customFormat="1" ht="6" customHeight="1">
      <c r="A121" s="48"/>
      <c r="B121" s="48"/>
      <c r="C121" s="1629"/>
      <c r="D121" s="1630"/>
      <c r="E121" s="321"/>
      <c r="F121" s="237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308"/>
      <c r="AP121" s="240"/>
      <c r="AQ121" s="247"/>
      <c r="AR121" s="247"/>
      <c r="AS121" s="225"/>
      <c r="AT121" s="240"/>
      <c r="AU121" s="240"/>
      <c r="AV121" s="240"/>
      <c r="AW121" s="312"/>
      <c r="AX121" s="48"/>
      <c r="AY121" s="51"/>
      <c r="AZ121" s="51"/>
      <c r="BA121" s="51"/>
      <c r="BB121" s="51"/>
      <c r="BC121" s="51"/>
      <c r="BD121" s="51"/>
      <c r="BE121" s="51"/>
    </row>
    <row r="122" spans="1:57" s="49" customFormat="1" ht="18" customHeight="1">
      <c r="A122" s="48"/>
      <c r="B122" s="48"/>
      <c r="C122" s="1629"/>
      <c r="D122" s="1630"/>
      <c r="E122" s="326">
        <v>18</v>
      </c>
      <c r="F122" s="330" t="s">
        <v>752</v>
      </c>
      <c r="G122" s="328"/>
      <c r="H122" s="32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96"/>
      <c r="AE122" s="242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3">
        <v>18</v>
      </c>
      <c r="AP122" s="242"/>
      <c r="AQ122" s="1578">
        <f>IF(Calculation!V83-AQ120&lt;0,Calculation!V83,AQ120)</f>
        <v>6840</v>
      </c>
      <c r="AR122" s="1578"/>
      <c r="AS122" s="1578"/>
      <c r="AT122" s="1578"/>
      <c r="AU122" s="1578"/>
      <c r="AV122" s="1578"/>
      <c r="AW122" s="1585"/>
      <c r="AX122" s="48"/>
      <c r="AY122" s="48"/>
      <c r="AZ122" s="48"/>
      <c r="BA122" s="48"/>
      <c r="BB122" s="48"/>
    </row>
    <row r="123" spans="1:57" s="49" customFormat="1" ht="6" customHeight="1">
      <c r="A123" s="48"/>
      <c r="B123" s="48"/>
      <c r="C123" s="364"/>
      <c r="D123" s="365"/>
      <c r="E123" s="321"/>
      <c r="F123" s="237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308"/>
      <c r="AP123" s="240"/>
      <c r="AQ123" s="247"/>
      <c r="AR123" s="247"/>
      <c r="AS123" s="225"/>
      <c r="AT123" s="240"/>
      <c r="AU123" s="240"/>
      <c r="AV123" s="240"/>
      <c r="AW123" s="312"/>
      <c r="AX123" s="48"/>
      <c r="AY123" s="51"/>
      <c r="AZ123" s="51"/>
      <c r="BA123" s="51"/>
      <c r="BB123" s="51"/>
      <c r="BC123" s="51"/>
      <c r="BD123" s="51"/>
      <c r="BE123" s="51"/>
    </row>
    <row r="124" spans="1:57" s="49" customFormat="1" ht="18" customHeight="1">
      <c r="A124" s="48"/>
      <c r="B124" s="48"/>
      <c r="C124" s="1629" t="s">
        <v>701</v>
      </c>
      <c r="D124" s="1630"/>
      <c r="E124" s="326">
        <v>19</v>
      </c>
      <c r="F124" s="330" t="s">
        <v>753</v>
      </c>
      <c r="G124" s="328"/>
      <c r="H124" s="32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96"/>
      <c r="AE124" s="242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3">
        <v>19</v>
      </c>
      <c r="AP124" s="242"/>
      <c r="AQ124" s="1578">
        <f>'ITR-1'!AQ100-AQ120</f>
        <v>-1</v>
      </c>
      <c r="AR124" s="1578"/>
      <c r="AS124" s="1578"/>
      <c r="AT124" s="1578"/>
      <c r="AU124" s="1578"/>
      <c r="AV124" s="1578"/>
      <c r="AW124" s="1585"/>
      <c r="AX124" s="48"/>
      <c r="AY124" s="48"/>
      <c r="AZ124" s="48"/>
      <c r="BA124" s="48"/>
      <c r="BB124" s="48"/>
    </row>
    <row r="125" spans="1:57" s="49" customFormat="1" ht="6" customHeight="1">
      <c r="A125" s="48"/>
      <c r="B125" s="48"/>
      <c r="C125" s="1629"/>
      <c r="D125" s="1630"/>
      <c r="E125" s="321"/>
      <c r="F125" s="237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308"/>
      <c r="AP125" s="240"/>
      <c r="AQ125" s="247"/>
      <c r="AR125" s="247"/>
      <c r="AS125" s="225"/>
      <c r="AT125" s="240"/>
      <c r="AU125" s="240"/>
      <c r="AV125" s="240"/>
      <c r="AW125" s="312"/>
      <c r="AX125" s="48"/>
      <c r="AY125" s="51"/>
      <c r="AZ125" s="51"/>
      <c r="BA125" s="51"/>
      <c r="BB125" s="51"/>
      <c r="BC125" s="51"/>
      <c r="BD125" s="51"/>
      <c r="BE125" s="51"/>
    </row>
    <row r="126" spans="1:57" s="49" customFormat="1" ht="18" customHeight="1">
      <c r="A126" s="48"/>
      <c r="B126" s="48"/>
      <c r="C126" s="1629"/>
      <c r="D126" s="1630"/>
      <c r="E126" s="326">
        <v>20</v>
      </c>
      <c r="F126" s="330" t="s">
        <v>719</v>
      </c>
      <c r="G126" s="328"/>
      <c r="H126" s="32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96"/>
      <c r="AE126" s="242"/>
      <c r="AF126" s="328"/>
      <c r="AG126" s="328"/>
      <c r="AH126" s="328"/>
      <c r="AI126" s="331"/>
      <c r="AJ126" s="323" t="str">
        <f>UPPER(MID('Other Deails'!$H$30,A108,1))</f>
        <v>1</v>
      </c>
      <c r="AK126" s="323" t="str">
        <f>UPPER(MID('Other Deails'!$H$30,B108,1))</f>
        <v>0</v>
      </c>
      <c r="AL126" s="323" t="str">
        <f>UPPER(MID('Other Deails'!$H$30,C108,1))</f>
        <v>9</v>
      </c>
      <c r="AM126" s="323" t="str">
        <f>UPPER(MID('Other Deails'!$H$30,D108,1))</f>
        <v>3</v>
      </c>
      <c r="AN126" s="323" t="str">
        <f>UPPER(MID('Other Deails'!$H$30,E108,1))</f>
        <v>6</v>
      </c>
      <c r="AO126" s="323" t="str">
        <f>UPPER(MID('Other Deails'!$H$30,F108,1))</f>
        <v>1</v>
      </c>
      <c r="AP126" s="323" t="str">
        <f>UPPER(MID('Other Deails'!$H$30,G108,1))</f>
        <v>6</v>
      </c>
      <c r="AQ126" s="323" t="str">
        <f>UPPER(MID('Other Deails'!$H$30,H108,1))</f>
        <v>7</v>
      </c>
      <c r="AR126" s="323" t="str">
        <f>UPPER(MID('Other Deails'!$H$30,I108,1))</f>
        <v>6</v>
      </c>
      <c r="AS126" s="323" t="str">
        <f>UPPER(MID('Other Deails'!$H$30,J108,1))</f>
        <v>5</v>
      </c>
      <c r="AT126" s="506" t="str">
        <f>UPPER(MID('Other Deails'!$H$30,K108,1))</f>
        <v>5</v>
      </c>
      <c r="AU126" s="507" t="str">
        <f>UPPER(MID('Other Deails'!$H$30,L108,1))</f>
        <v/>
      </c>
      <c r="AV126" s="507" t="str">
        <f>UPPER(MID('Other Deails'!$H$30,M108,1))</f>
        <v/>
      </c>
      <c r="AW126" s="507" t="str">
        <f>UPPER(MID('Other Deails'!$H$30,N108,1))</f>
        <v/>
      </c>
      <c r="AX126" s="48"/>
      <c r="AY126" s="48"/>
      <c r="AZ126" s="48"/>
      <c r="BA126" s="48"/>
      <c r="BB126" s="48"/>
    </row>
    <row r="127" spans="1:57" s="49" customFormat="1" ht="3.75" customHeight="1">
      <c r="A127" s="48"/>
      <c r="B127" s="48"/>
      <c r="C127" s="1629"/>
      <c r="D127" s="1630"/>
      <c r="E127" s="321"/>
      <c r="F127" s="237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312"/>
      <c r="AJ127" s="308"/>
      <c r="AK127" s="308"/>
      <c r="AL127" s="308"/>
      <c r="AM127" s="308"/>
      <c r="AN127" s="308"/>
      <c r="AO127" s="308"/>
      <c r="AP127" s="308"/>
      <c r="AQ127" s="324"/>
      <c r="AR127" s="324"/>
      <c r="AS127" s="508"/>
      <c r="AT127" s="308"/>
      <c r="AU127" s="308"/>
      <c r="AV127" s="308"/>
      <c r="AW127" s="308"/>
      <c r="AX127" s="48"/>
      <c r="AY127" s="51"/>
      <c r="AZ127" s="51"/>
      <c r="BA127" s="51"/>
      <c r="BB127" s="51"/>
      <c r="BC127" s="51"/>
      <c r="BD127" s="51"/>
      <c r="BE127" s="51"/>
    </row>
    <row r="128" spans="1:57" s="49" customFormat="1" ht="5.25" customHeight="1">
      <c r="A128" s="48"/>
      <c r="B128" s="48"/>
      <c r="C128" s="1629"/>
      <c r="D128" s="1630"/>
      <c r="E128" s="366"/>
      <c r="F128" s="1648" t="s">
        <v>754</v>
      </c>
      <c r="G128" s="1649"/>
      <c r="H128" s="1649"/>
      <c r="I128" s="1649"/>
      <c r="J128" s="1649"/>
      <c r="K128" s="1649"/>
      <c r="L128" s="1649"/>
      <c r="M128" s="1649"/>
      <c r="N128" s="1649"/>
      <c r="O128" s="1649"/>
      <c r="P128" s="1649"/>
      <c r="Q128" s="1649"/>
      <c r="R128" s="1649"/>
      <c r="S128" s="1649"/>
      <c r="T128" s="1649"/>
      <c r="U128" s="1649"/>
      <c r="V128" s="1649"/>
      <c r="W128" s="1649"/>
      <c r="X128" s="1649"/>
      <c r="Y128" s="1649"/>
      <c r="Z128" s="1649"/>
      <c r="AA128" s="1649"/>
      <c r="AB128" s="1649"/>
      <c r="AC128" s="1649"/>
      <c r="AD128" s="1649"/>
      <c r="AE128" s="1649"/>
      <c r="AF128" s="1649"/>
      <c r="AG128" s="1649"/>
      <c r="AH128" s="1649"/>
      <c r="AI128" s="1649"/>
      <c r="AJ128" s="1649"/>
      <c r="AK128" s="1649"/>
      <c r="AL128" s="1649"/>
      <c r="AM128" s="1649"/>
      <c r="AN128" s="1649"/>
      <c r="AO128" s="1649"/>
      <c r="AP128" s="242"/>
      <c r="AQ128" s="252"/>
      <c r="AR128" s="252"/>
      <c r="AS128" s="372"/>
      <c r="AT128" s="242"/>
      <c r="AU128" s="242"/>
      <c r="AV128" s="242"/>
      <c r="AW128" s="238"/>
      <c r="AX128" s="48"/>
      <c r="AY128" s="51"/>
      <c r="AZ128" s="51"/>
      <c r="BA128" s="51"/>
      <c r="BB128" s="51"/>
      <c r="BC128" s="51"/>
      <c r="BD128" s="51"/>
      <c r="BE128" s="51"/>
    </row>
    <row r="129" spans="1:57" s="49" customFormat="1" ht="18" customHeight="1">
      <c r="A129" s="48"/>
      <c r="B129" s="48"/>
      <c r="C129" s="1629"/>
      <c r="D129" s="1630"/>
      <c r="E129" s="373">
        <v>21</v>
      </c>
      <c r="F129" s="1650"/>
      <c r="G129" s="1651"/>
      <c r="H129" s="1651"/>
      <c r="I129" s="1651"/>
      <c r="J129" s="1651"/>
      <c r="K129" s="1651"/>
      <c r="L129" s="1651"/>
      <c r="M129" s="1651"/>
      <c r="N129" s="1651"/>
      <c r="O129" s="1651"/>
      <c r="P129" s="1651"/>
      <c r="Q129" s="1651"/>
      <c r="R129" s="1651"/>
      <c r="S129" s="1651"/>
      <c r="T129" s="1651"/>
      <c r="U129" s="1651"/>
      <c r="V129" s="1651"/>
      <c r="W129" s="1651"/>
      <c r="X129" s="1651"/>
      <c r="Y129" s="1651"/>
      <c r="Z129" s="1651"/>
      <c r="AA129" s="1651"/>
      <c r="AB129" s="1651"/>
      <c r="AC129" s="1651"/>
      <c r="AD129" s="1651"/>
      <c r="AE129" s="1651"/>
      <c r="AF129" s="1651"/>
      <c r="AG129" s="1651"/>
      <c r="AH129" s="1651"/>
      <c r="AI129" s="1651"/>
      <c r="AJ129" s="1651"/>
      <c r="AK129" s="1651"/>
      <c r="AL129" s="1651"/>
      <c r="AM129" s="1651"/>
      <c r="AN129" s="1651"/>
      <c r="AO129" s="1651"/>
      <c r="AP129" s="917"/>
      <c r="AQ129" s="1607">
        <v>0</v>
      </c>
      <c r="AR129" s="1607"/>
      <c r="AS129" s="1607"/>
      <c r="AT129" s="1607"/>
      <c r="AU129" s="1607"/>
      <c r="AV129" s="1607"/>
      <c r="AW129" s="1608"/>
      <c r="AX129" s="48"/>
      <c r="AY129" s="48"/>
      <c r="AZ129" s="48"/>
      <c r="BA129" s="48"/>
      <c r="BB129" s="48"/>
    </row>
    <row r="130" spans="1:57" s="49" customFormat="1" ht="6" customHeight="1">
      <c r="A130" s="48"/>
      <c r="B130" s="48"/>
      <c r="C130" s="1629"/>
      <c r="D130" s="1630"/>
      <c r="E130" s="321"/>
      <c r="F130" s="237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7"/>
      <c r="AR130" s="247"/>
      <c r="AS130" s="225"/>
      <c r="AT130" s="240"/>
      <c r="AU130" s="240"/>
      <c r="AV130" s="240"/>
      <c r="AW130" s="312"/>
      <c r="AX130" s="48"/>
      <c r="AY130" s="51"/>
      <c r="AZ130" s="51"/>
      <c r="BA130" s="51"/>
      <c r="BB130" s="51"/>
      <c r="BC130" s="51"/>
      <c r="BD130" s="51"/>
      <c r="BE130" s="51"/>
    </row>
    <row r="131" spans="1:57" s="49" customFormat="1" ht="18" customHeight="1">
      <c r="A131" s="48"/>
      <c r="B131" s="48"/>
      <c r="C131" s="1629"/>
      <c r="D131" s="1630"/>
      <c r="E131" s="366">
        <v>22</v>
      </c>
      <c r="F131" s="336" t="s">
        <v>614</v>
      </c>
      <c r="G131" s="328"/>
      <c r="H131" s="32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96"/>
      <c r="AE131" s="242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296"/>
      <c r="AP131" s="242"/>
      <c r="AQ131" s="322"/>
      <c r="AR131" s="322"/>
      <c r="AS131" s="322"/>
      <c r="AT131" s="322"/>
      <c r="AU131" s="322"/>
      <c r="AV131" s="322"/>
      <c r="AW131" s="362"/>
      <c r="AX131" s="48"/>
      <c r="AY131" s="48"/>
      <c r="AZ131" s="48"/>
      <c r="BA131" s="48"/>
      <c r="BB131" s="48"/>
    </row>
    <row r="132" spans="1:57" s="49" customFormat="1" ht="6" customHeight="1">
      <c r="A132" s="48"/>
      <c r="B132" s="48"/>
      <c r="C132" s="404"/>
      <c r="D132" s="405"/>
      <c r="E132" s="366"/>
      <c r="F132" s="336"/>
      <c r="G132" s="328"/>
      <c r="H132" s="322"/>
      <c r="I132" s="242"/>
      <c r="J132" s="242"/>
      <c r="K132" s="242"/>
      <c r="L132" s="453"/>
      <c r="M132" s="453"/>
      <c r="N132" s="453"/>
      <c r="O132" s="453"/>
      <c r="P132" s="453"/>
      <c r="Q132" s="453"/>
      <c r="R132" s="453"/>
      <c r="S132" s="453"/>
      <c r="T132" s="453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96"/>
      <c r="AE132" s="242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296"/>
      <c r="AP132" s="242"/>
      <c r="AQ132" s="322"/>
      <c r="AR132" s="322"/>
      <c r="AS132" s="322"/>
      <c r="AT132" s="322"/>
      <c r="AU132" s="322"/>
      <c r="AV132" s="322"/>
      <c r="AW132" s="362"/>
      <c r="AX132" s="48"/>
      <c r="AY132" s="48"/>
      <c r="AZ132" s="48"/>
      <c r="BA132" s="48"/>
      <c r="BB132" s="48"/>
    </row>
    <row r="133" spans="1:57" s="49" customFormat="1" ht="18" customHeight="1">
      <c r="A133" s="48"/>
      <c r="B133" s="48"/>
      <c r="C133" s="404"/>
      <c r="D133" s="405"/>
      <c r="E133" s="287" t="s">
        <v>720</v>
      </c>
      <c r="F133" s="288"/>
      <c r="G133" s="51"/>
      <c r="H133" s="264"/>
      <c r="I133" s="48"/>
      <c r="J133" s="48"/>
      <c r="K133" s="48"/>
      <c r="L133" s="449"/>
      <c r="M133" s="449"/>
      <c r="N133" s="449"/>
      <c r="O133" s="449"/>
      <c r="P133" s="449"/>
      <c r="Q133" s="449"/>
      <c r="R133" s="449"/>
      <c r="S133" s="449"/>
      <c r="T133" s="449"/>
      <c r="U133" s="48"/>
      <c r="V133" s="48"/>
      <c r="W133" s="287" t="s">
        <v>721</v>
      </c>
      <c r="X133" s="48"/>
      <c r="Y133" s="48"/>
      <c r="Z133" s="48"/>
      <c r="AA133" s="48"/>
      <c r="AB133" s="48"/>
      <c r="AC133" s="48"/>
      <c r="AD133" s="228"/>
      <c r="AE133" s="48"/>
      <c r="AF133" s="51"/>
      <c r="AG133" s="51"/>
      <c r="AH133" s="51"/>
      <c r="AI133" s="257" t="s">
        <v>523</v>
      </c>
      <c r="AJ133" s="264" t="s">
        <v>615</v>
      </c>
      <c r="AK133" s="257" t="s">
        <v>523</v>
      </c>
      <c r="AL133" s="51"/>
      <c r="AM133" s="264" t="s">
        <v>722</v>
      </c>
      <c r="AN133" s="51"/>
      <c r="AO133" s="228"/>
      <c r="AP133" s="257"/>
      <c r="AQ133" s="264"/>
      <c r="AR133" s="264" t="s">
        <v>723</v>
      </c>
      <c r="AS133" s="264"/>
      <c r="AT133" s="264"/>
      <c r="AU133" s="264"/>
      <c r="AV133" s="264"/>
      <c r="AW133" s="441"/>
      <c r="AX133" s="48"/>
      <c r="AY133" s="48"/>
      <c r="AZ133" s="48"/>
      <c r="BA133" s="48"/>
      <c r="BB133" s="48"/>
    </row>
    <row r="134" spans="1:57" s="49" customFormat="1" ht="6" customHeight="1">
      <c r="A134" s="48"/>
      <c r="B134" s="48"/>
      <c r="C134" s="364"/>
      <c r="D134" s="365"/>
      <c r="E134" s="320"/>
      <c r="F134" s="240"/>
      <c r="G134" s="240"/>
      <c r="H134" s="240"/>
      <c r="I134" s="240"/>
      <c r="J134" s="240"/>
      <c r="K134" s="240"/>
      <c r="L134" s="448"/>
      <c r="M134" s="448"/>
      <c r="N134" s="448"/>
      <c r="O134" s="448"/>
      <c r="P134" s="448"/>
      <c r="Q134" s="448"/>
      <c r="R134" s="448"/>
      <c r="S134" s="448"/>
      <c r="T134" s="448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7"/>
      <c r="AR134" s="247"/>
      <c r="AS134" s="225"/>
      <c r="AT134" s="240"/>
      <c r="AU134" s="240"/>
      <c r="AV134" s="240"/>
      <c r="AW134" s="312"/>
      <c r="AX134" s="48"/>
      <c r="AY134" s="51"/>
      <c r="AZ134" s="51"/>
      <c r="BA134" s="51"/>
      <c r="BB134" s="51"/>
      <c r="BC134" s="51"/>
      <c r="BD134" s="51"/>
      <c r="BE134" s="51"/>
    </row>
    <row r="135" spans="1:57" s="49" customFormat="1" ht="6" customHeight="1">
      <c r="A135" s="48"/>
      <c r="B135" s="48"/>
      <c r="C135" s="364"/>
      <c r="D135" s="364"/>
      <c r="E135" s="22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220"/>
      <c r="AR135" s="220"/>
      <c r="AS135" s="223"/>
      <c r="AT135" s="48"/>
      <c r="AU135" s="48"/>
      <c r="AV135" s="48"/>
      <c r="AW135" s="48"/>
      <c r="AX135" s="48"/>
      <c r="AY135" s="51"/>
      <c r="AZ135" s="51"/>
      <c r="BA135" s="51"/>
      <c r="BB135" s="51"/>
      <c r="BC135" s="51"/>
      <c r="BD135" s="51"/>
      <c r="BE135" s="51"/>
    </row>
    <row r="136" spans="1:57" s="51" customFormat="1" ht="18" customHeight="1">
      <c r="A136" s="48"/>
      <c r="B136" s="219"/>
      <c r="C136" s="377">
        <v>23</v>
      </c>
      <c r="D136" s="919"/>
      <c r="E136" s="336" t="s">
        <v>50</v>
      </c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267"/>
      <c r="X136" s="267"/>
      <c r="Y136" s="267"/>
      <c r="Z136" s="267"/>
      <c r="AA136" s="267"/>
      <c r="AB136" s="267"/>
      <c r="AC136" s="267"/>
      <c r="AD136" s="267"/>
      <c r="AE136" s="267"/>
      <c r="AF136" s="268"/>
      <c r="AG136" s="268"/>
      <c r="AH136" s="268"/>
      <c r="AI136" s="268"/>
      <c r="AJ136" s="268"/>
      <c r="AK136" s="268"/>
      <c r="AL136" s="350"/>
      <c r="AM136" s="350"/>
      <c r="AN136" s="268"/>
      <c r="AO136" s="375"/>
      <c r="AP136" s="375"/>
      <c r="AQ136" s="268"/>
      <c r="AR136" s="375"/>
      <c r="AS136" s="375"/>
      <c r="AT136" s="375"/>
      <c r="AU136" s="375"/>
      <c r="AV136" s="268"/>
      <c r="AW136" s="376"/>
      <c r="AX136" s="346"/>
      <c r="AY136" s="48"/>
    </row>
    <row r="137" spans="1:57" s="51" customFormat="1" ht="6" customHeight="1">
      <c r="A137" s="48"/>
      <c r="B137" s="219"/>
      <c r="C137" s="378"/>
      <c r="D137" s="921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48"/>
      <c r="AF137" s="370"/>
      <c r="AG137" s="370"/>
      <c r="AH137" s="370"/>
      <c r="AI137" s="370"/>
      <c r="AJ137" s="370"/>
      <c r="AK137" s="370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243"/>
      <c r="AX137" s="48"/>
      <c r="AY137" s="48"/>
    </row>
    <row r="138" spans="1:57" s="51" customFormat="1" ht="27" customHeight="1">
      <c r="A138" s="48"/>
      <c r="B138" s="932"/>
      <c r="C138" s="1672" t="s">
        <v>687</v>
      </c>
      <c r="D138" s="1673" t="s">
        <v>680</v>
      </c>
      <c r="E138" s="1579" t="s">
        <v>51</v>
      </c>
      <c r="F138" s="1580"/>
      <c r="G138" s="1580"/>
      <c r="H138" s="1580"/>
      <c r="I138" s="1580"/>
      <c r="J138" s="1580"/>
      <c r="K138" s="1580"/>
      <c r="L138" s="1580"/>
      <c r="M138" s="1580"/>
      <c r="N138" s="1581"/>
      <c r="O138" s="1579" t="s">
        <v>762</v>
      </c>
      <c r="P138" s="1580"/>
      <c r="Q138" s="1580"/>
      <c r="R138" s="1580"/>
      <c r="S138" s="1580"/>
      <c r="T138" s="1580"/>
      <c r="U138" s="1580"/>
      <c r="V138" s="1580"/>
      <c r="W138" s="1580"/>
      <c r="X138" s="1581"/>
      <c r="Y138" s="1579" t="s">
        <v>685</v>
      </c>
      <c r="Z138" s="1580"/>
      <c r="AA138" s="1580"/>
      <c r="AB138" s="1580"/>
      <c r="AC138" s="1581"/>
      <c r="AD138" s="1579" t="s">
        <v>328</v>
      </c>
      <c r="AE138" s="1580"/>
      <c r="AF138" s="1580"/>
      <c r="AG138" s="1580"/>
      <c r="AH138" s="1581"/>
      <c r="AI138" s="1579" t="s">
        <v>686</v>
      </c>
      <c r="AJ138" s="1580"/>
      <c r="AK138" s="1580"/>
      <c r="AL138" s="1580"/>
      <c r="AM138" s="1581"/>
      <c r="AN138" s="1579" t="s">
        <v>755</v>
      </c>
      <c r="AO138" s="1580"/>
      <c r="AP138" s="1580"/>
      <c r="AQ138" s="1580"/>
      <c r="AR138" s="1581"/>
      <c r="AS138" s="1579" t="s">
        <v>756</v>
      </c>
      <c r="AT138" s="1580"/>
      <c r="AU138" s="1580"/>
      <c r="AV138" s="1580"/>
      <c r="AW138" s="1581"/>
      <c r="AX138" s="48"/>
      <c r="AY138" s="48"/>
    </row>
    <row r="139" spans="1:57" s="51" customFormat="1" ht="27" customHeight="1">
      <c r="A139" s="48"/>
      <c r="B139" s="932"/>
      <c r="C139" s="1604"/>
      <c r="D139" s="1664"/>
      <c r="E139" s="1592"/>
      <c r="F139" s="1593"/>
      <c r="G139" s="1593"/>
      <c r="H139" s="1593"/>
      <c r="I139" s="1593"/>
      <c r="J139" s="1593"/>
      <c r="K139" s="1593"/>
      <c r="L139" s="1593"/>
      <c r="M139" s="1593"/>
      <c r="N139" s="1594"/>
      <c r="O139" s="1592"/>
      <c r="P139" s="1593"/>
      <c r="Q139" s="1593"/>
      <c r="R139" s="1593"/>
      <c r="S139" s="1593"/>
      <c r="T139" s="1593"/>
      <c r="U139" s="1593"/>
      <c r="V139" s="1593"/>
      <c r="W139" s="1593"/>
      <c r="X139" s="1594"/>
      <c r="Y139" s="1592"/>
      <c r="Z139" s="1593"/>
      <c r="AA139" s="1593"/>
      <c r="AB139" s="1593"/>
      <c r="AC139" s="1594"/>
      <c r="AD139" s="1592"/>
      <c r="AE139" s="1593"/>
      <c r="AF139" s="1593"/>
      <c r="AG139" s="1593"/>
      <c r="AH139" s="1594"/>
      <c r="AI139" s="1592"/>
      <c r="AJ139" s="1593"/>
      <c r="AK139" s="1593"/>
      <c r="AL139" s="1593"/>
      <c r="AM139" s="1594"/>
      <c r="AN139" s="1592"/>
      <c r="AO139" s="1593"/>
      <c r="AP139" s="1593"/>
      <c r="AQ139" s="1593"/>
      <c r="AR139" s="1594"/>
      <c r="AS139" s="1592" t="str">
        <f>Calculation!R90</f>
        <v xml:space="preserve"> </v>
      </c>
      <c r="AT139" s="1593"/>
      <c r="AU139" s="1593"/>
      <c r="AV139" s="1593"/>
      <c r="AW139" s="1594"/>
      <c r="AX139" s="346"/>
      <c r="AY139" s="48"/>
    </row>
    <row r="140" spans="1:57" s="51" customFormat="1" ht="18" customHeight="1">
      <c r="A140" s="48"/>
      <c r="B140" s="932"/>
      <c r="C140" s="1604"/>
      <c r="D140" s="402">
        <v>1</v>
      </c>
      <c r="E140" s="1582">
        <v>2</v>
      </c>
      <c r="F140" s="1583"/>
      <c r="G140" s="1583"/>
      <c r="H140" s="1583"/>
      <c r="I140" s="1583"/>
      <c r="J140" s="1583"/>
      <c r="K140" s="1583"/>
      <c r="L140" s="1583"/>
      <c r="M140" s="1583"/>
      <c r="N140" s="1584"/>
      <c r="O140" s="1582">
        <v>3</v>
      </c>
      <c r="P140" s="1583"/>
      <c r="Q140" s="1583"/>
      <c r="R140" s="1583"/>
      <c r="S140" s="1583"/>
      <c r="T140" s="1583"/>
      <c r="U140" s="1583"/>
      <c r="V140" s="1583"/>
      <c r="W140" s="1583"/>
      <c r="X140" s="1584"/>
      <c r="Y140" s="1582" t="s">
        <v>691</v>
      </c>
      <c r="Z140" s="1583"/>
      <c r="AA140" s="1583"/>
      <c r="AB140" s="1583"/>
      <c r="AC140" s="1583"/>
      <c r="AD140" s="1582" t="s">
        <v>692</v>
      </c>
      <c r="AE140" s="1583"/>
      <c r="AF140" s="1583"/>
      <c r="AG140" s="1583"/>
      <c r="AH140" s="1584"/>
      <c r="AI140" s="1582" t="s">
        <v>693</v>
      </c>
      <c r="AJ140" s="1583"/>
      <c r="AK140" s="1583"/>
      <c r="AL140" s="1583"/>
      <c r="AM140" s="1584"/>
      <c r="AN140" s="1582" t="s">
        <v>694</v>
      </c>
      <c r="AO140" s="1583"/>
      <c r="AP140" s="1583"/>
      <c r="AQ140" s="1583"/>
      <c r="AR140" s="1584"/>
      <c r="AS140" s="1582" t="s">
        <v>695</v>
      </c>
      <c r="AT140" s="1583"/>
      <c r="AU140" s="1583"/>
      <c r="AV140" s="1583"/>
      <c r="AW140" s="1584"/>
      <c r="AX140" s="346"/>
      <c r="AY140" s="48"/>
    </row>
    <row r="141" spans="1:57" s="51" customFormat="1" ht="18" customHeight="1">
      <c r="A141" s="48"/>
      <c r="B141" s="932"/>
      <c r="C141" s="1604"/>
      <c r="D141" s="1658">
        <v>1</v>
      </c>
      <c r="E141" s="455"/>
      <c r="F141" s="456"/>
      <c r="G141" s="456"/>
      <c r="H141" s="456"/>
      <c r="I141" s="456"/>
      <c r="J141" s="456"/>
      <c r="K141" s="456"/>
      <c r="L141" s="456"/>
      <c r="M141" s="456"/>
      <c r="N141" s="457"/>
      <c r="O141" s="506" t="str">
        <f>UPPER(MID('Other Deails'!$H$23,A108,1))</f>
        <v>A</v>
      </c>
      <c r="P141" s="506" t="str">
        <f>UPPER(MID('Other Deails'!$H$23,B108,1))</f>
        <v>S</v>
      </c>
      <c r="Q141" s="506" t="str">
        <f>UPPER(MID('Other Deails'!$H$23,C108,1))</f>
        <v>S</v>
      </c>
      <c r="R141" s="506" t="str">
        <f>UPPER(MID('Other Deails'!$H$23,D108,1))</f>
        <v>I</v>
      </c>
      <c r="S141" s="506" t="str">
        <f>UPPER(MID('Other Deails'!$H$23,E108,1))</f>
        <v>S</v>
      </c>
      <c r="T141" s="506" t="str">
        <f>UPPER(MID('Other Deails'!$H$23,F108,1))</f>
        <v>T</v>
      </c>
      <c r="U141" s="506" t="str">
        <f>UPPER(MID('Other Deails'!$H$23,G108,1))</f>
        <v>A</v>
      </c>
      <c r="V141" s="506" t="str">
        <f>UPPER(MID('Other Deails'!$H$23,H108,1))</f>
        <v>N</v>
      </c>
      <c r="W141" s="506" t="str">
        <f>UPPER(MID('Other Deails'!$H$23,I108,1))</f>
        <v>T</v>
      </c>
      <c r="X141" s="506" t="str">
        <f>UPPER(MID('Other Deails'!$H$23,J108,1))</f>
        <v xml:space="preserve"> </v>
      </c>
      <c r="Y141" s="1660">
        <f>'16_1'!AI56</f>
        <v>326404</v>
      </c>
      <c r="Z141" s="1446"/>
      <c r="AA141" s="1446"/>
      <c r="AB141" s="1446"/>
      <c r="AC141" s="1661"/>
      <c r="AD141" s="1666">
        <f>'16_2'!AN40+'16_2'!AP93</f>
        <v>100000</v>
      </c>
      <c r="AE141" s="1667"/>
      <c r="AF141" s="1667"/>
      <c r="AG141" s="1667"/>
      <c r="AH141" s="1668"/>
      <c r="AI141" s="1666">
        <f>Calculation!V83</f>
        <v>6840</v>
      </c>
      <c r="AJ141" s="1667"/>
      <c r="AK141" s="1667"/>
      <c r="AL141" s="1667"/>
      <c r="AM141" s="1668"/>
      <c r="AN141" s="1680">
        <f>Calculation!V89</f>
        <v>6840</v>
      </c>
      <c r="AO141" s="1681"/>
      <c r="AP141" s="1681"/>
      <c r="AQ141" s="1681"/>
      <c r="AR141" s="1682"/>
      <c r="AS141" s="1680">
        <f>Calculation!V90</f>
        <v>0</v>
      </c>
      <c r="AT141" s="1681"/>
      <c r="AU141" s="1681"/>
      <c r="AV141" s="1681"/>
      <c r="AW141" s="1682"/>
      <c r="AX141" s="346"/>
      <c r="AY141" s="48"/>
    </row>
    <row r="142" spans="1:57" s="51" customFormat="1" ht="18" customHeight="1">
      <c r="A142" s="48"/>
      <c r="B142" s="932"/>
      <c r="C142" s="1604"/>
      <c r="D142" s="1659"/>
      <c r="E142" s="256" t="str">
        <f>UPPER(MID('Other Deails'!$H$20,A108,1))</f>
        <v>S</v>
      </c>
      <c r="F142" s="256" t="str">
        <f>UPPER(MID('Other Deails'!$H$20,B108,1))</f>
        <v>R</v>
      </c>
      <c r="G142" s="256" t="str">
        <f>UPPER(MID('Other Deails'!$H$20,C108,1))</f>
        <v>T</v>
      </c>
      <c r="H142" s="256" t="str">
        <f>UPPER(MID('Other Deails'!$H$20,D108,1))</f>
        <v>A</v>
      </c>
      <c r="I142" s="256" t="str">
        <f>UPPER(MID('Other Deails'!$H$20,E108,1))</f>
        <v>O</v>
      </c>
      <c r="J142" s="256" t="str">
        <f>UPPER(MID('Other Deails'!$H$20,F108,1))</f>
        <v>1</v>
      </c>
      <c r="K142" s="256" t="str">
        <f>UPPER(MID('Other Deails'!$H$20,G108,1))</f>
        <v>7</v>
      </c>
      <c r="L142" s="256" t="str">
        <f>UPPER(MID('Other Deails'!$H$20,H108,1))</f>
        <v>2</v>
      </c>
      <c r="M142" s="256" t="str">
        <f>UPPER(MID('Other Deails'!$H$20,I108,1))</f>
        <v>4</v>
      </c>
      <c r="N142" s="256" t="str">
        <f>UPPER(MID('Other Deails'!$H$20,J108,1))</f>
        <v>C</v>
      </c>
      <c r="O142" s="506" t="str">
        <f>UPPER(MID('Other Deails'!$H$23,K108,1))</f>
        <v>D</v>
      </c>
      <c r="P142" s="506" t="str">
        <f>UPPER(MID('Other Deails'!$H$23,L108,1))</f>
        <v>I</v>
      </c>
      <c r="Q142" s="506" t="str">
        <f>UPPER(MID('Other Deails'!$H$23,M108,1))</f>
        <v>R</v>
      </c>
      <c r="R142" s="506" t="str">
        <f>UPPER(MID('Other Deails'!$H$23,N108,1))</f>
        <v>E</v>
      </c>
      <c r="S142" s="506" t="str">
        <f>UPPER(MID('Other Deails'!$H$23,O108,1))</f>
        <v>C</v>
      </c>
      <c r="T142" s="506" t="str">
        <f>UPPER(MID('Other Deails'!$H$23,P108,1))</f>
        <v>T</v>
      </c>
      <c r="U142" s="506" t="str">
        <f>UPPER(MID('Other Deails'!$H$23,Q108,1))</f>
        <v>O</v>
      </c>
      <c r="V142" s="506" t="str">
        <f>UPPER(MID('Other Deails'!$H$23,R108,1))</f>
        <v>R</v>
      </c>
      <c r="W142" s="506" t="str">
        <f>UPPER(MID('Other Deails'!$H$23,S108,1))</f>
        <v xml:space="preserve"> </v>
      </c>
      <c r="X142" s="506" t="str">
        <f>UPPER(MID('Other Deails'!$H$23,T108,1))</f>
        <v>A</v>
      </c>
      <c r="Y142" s="1662"/>
      <c r="Z142" s="1663"/>
      <c r="AA142" s="1663"/>
      <c r="AB142" s="1663"/>
      <c r="AC142" s="1664"/>
      <c r="AD142" s="1669"/>
      <c r="AE142" s="1670"/>
      <c r="AF142" s="1670"/>
      <c r="AG142" s="1670"/>
      <c r="AH142" s="1671"/>
      <c r="AI142" s="1669"/>
      <c r="AJ142" s="1670"/>
      <c r="AK142" s="1670"/>
      <c r="AL142" s="1670"/>
      <c r="AM142" s="1671"/>
      <c r="AN142" s="1683"/>
      <c r="AO142" s="1684"/>
      <c r="AP142" s="1684"/>
      <c r="AQ142" s="1684"/>
      <c r="AR142" s="1685"/>
      <c r="AS142" s="1683"/>
      <c r="AT142" s="1684"/>
      <c r="AU142" s="1684"/>
      <c r="AV142" s="1684"/>
      <c r="AW142" s="1685"/>
      <c r="AX142" s="346"/>
      <c r="AY142" s="48"/>
    </row>
    <row r="143" spans="1:57" s="51" customFormat="1" ht="18" customHeight="1">
      <c r="A143" s="48"/>
      <c r="B143" s="932"/>
      <c r="C143" s="1604"/>
      <c r="D143" s="1665">
        <v>2</v>
      </c>
      <c r="E143" s="455"/>
      <c r="F143" s="456"/>
      <c r="G143" s="456"/>
      <c r="H143" s="456"/>
      <c r="I143" s="456"/>
      <c r="J143" s="456"/>
      <c r="K143" s="456"/>
      <c r="L143" s="456"/>
      <c r="M143" s="456"/>
      <c r="N143" s="459"/>
      <c r="O143" s="506" t="str">
        <f>UPPER(MID('Other Deails'!$H$23,U108,1))</f>
        <v>N</v>
      </c>
      <c r="P143" s="506" t="str">
        <f>UPPER(MID('Other Deails'!$H$23,V108,1))</f>
        <v>I</v>
      </c>
      <c r="Q143" s="506" t="str">
        <f>UPPER(MID('Other Deails'!$H$23,W108,1))</f>
        <v>M</v>
      </c>
      <c r="R143" s="506" t="str">
        <f>UPPER(MID('Other Deails'!$H$23,X108,1))</f>
        <v>A</v>
      </c>
      <c r="S143" s="506" t="str">
        <f>UPPER(MID('Other Deails'!$H$23,Y108,1))</f>
        <v>L</v>
      </c>
      <c r="T143" s="506" t="str">
        <f>UPPER(MID('Other Deails'!$H$23,Z108,1))</f>
        <v xml:space="preserve"> </v>
      </c>
      <c r="U143" s="506" t="str">
        <f>UPPER(MID('Other Deails'!$H$23,AA108,1))</f>
        <v>H</v>
      </c>
      <c r="V143" s="506" t="str">
        <f>UPPER(MID('Other Deails'!$H$23,AB108,1))</f>
        <v>U</v>
      </c>
      <c r="W143" s="506" t="str">
        <f>UPPER(MID('Other Deails'!$H$23,AC108,1))</f>
        <v>S</v>
      </c>
      <c r="X143" s="506" t="str">
        <f>UPPER(MID('Other Deails'!$H$23,AD108,1))</f>
        <v>A</v>
      </c>
      <c r="Y143" s="1652"/>
      <c r="Z143" s="1653"/>
      <c r="AA143" s="1653"/>
      <c r="AB143" s="1653"/>
      <c r="AC143" s="1654"/>
      <c r="AD143" s="1652"/>
      <c r="AE143" s="1653"/>
      <c r="AF143" s="1653"/>
      <c r="AG143" s="1653"/>
      <c r="AH143" s="1654"/>
      <c r="AI143" s="1674"/>
      <c r="AJ143" s="1675"/>
      <c r="AK143" s="1675"/>
      <c r="AL143" s="1675"/>
      <c r="AM143" s="1676"/>
      <c r="AN143" s="1686"/>
      <c r="AO143" s="1687"/>
      <c r="AP143" s="1687"/>
      <c r="AQ143" s="1687"/>
      <c r="AR143" s="1688"/>
      <c r="AS143" s="1686"/>
      <c r="AT143" s="1687"/>
      <c r="AU143" s="1687"/>
      <c r="AV143" s="1687"/>
      <c r="AW143" s="1688"/>
      <c r="AX143" s="346"/>
      <c r="AY143" s="48"/>
    </row>
    <row r="144" spans="1:57" s="51" customFormat="1" ht="18" customHeight="1">
      <c r="A144" s="48"/>
      <c r="B144" s="932"/>
      <c r="C144" s="1604"/>
      <c r="D144" s="1659"/>
      <c r="E144" s="357"/>
      <c r="F144" s="460"/>
      <c r="G144" s="460"/>
      <c r="H144" s="460"/>
      <c r="I144" s="460"/>
      <c r="J144" s="460"/>
      <c r="K144" s="460"/>
      <c r="L144" s="460"/>
      <c r="M144" s="460"/>
      <c r="N144" s="469"/>
      <c r="O144" s="506" t="str">
        <f>UPPER(MID('Other Deails'!$H$23,AE108,1))</f>
        <v>M</v>
      </c>
      <c r="P144" s="506" t="str">
        <f>UPPER(MID('Other Deails'!$H$23,AF108,1))</f>
        <v>A</v>
      </c>
      <c r="Q144" s="506" t="str">
        <f>UPPER(MID('Other Deails'!$H$23,AG108,1))</f>
        <v>D</v>
      </c>
      <c r="R144" s="506" t="str">
        <f>UPPER(MID('Other Deails'!$H$23,AH108,1))</f>
        <v>R</v>
      </c>
      <c r="S144" s="506" t="str">
        <f>UPPER(MID('Other Deails'!$H$23,AI108,1))</f>
        <v>Y</v>
      </c>
      <c r="T144" s="506" t="str">
        <f>UPPER(MID('Other Deails'!$H$23,AJ108,1))</f>
        <v/>
      </c>
      <c r="U144" s="506" t="str">
        <f>UPPER(MID('Other Deails'!$H$23,AK108,1))</f>
        <v/>
      </c>
      <c r="V144" s="506" t="str">
        <f>UPPER(MID('Other Deails'!$H$23,AL108,1))</f>
        <v/>
      </c>
      <c r="W144" s="506" t="str">
        <f>UPPER(MID('Other Deails'!$H$23,AM108,1))</f>
        <v/>
      </c>
      <c r="X144" s="506" t="str">
        <f>UPPER(MID('Other Deails'!$H$23,AN108,1))</f>
        <v/>
      </c>
      <c r="Y144" s="1655"/>
      <c r="Z144" s="1656"/>
      <c r="AA144" s="1656"/>
      <c r="AB144" s="1656"/>
      <c r="AC144" s="1657"/>
      <c r="AD144" s="1655"/>
      <c r="AE144" s="1656"/>
      <c r="AF144" s="1656"/>
      <c r="AG144" s="1656"/>
      <c r="AH144" s="1657"/>
      <c r="AI144" s="1677"/>
      <c r="AJ144" s="1678"/>
      <c r="AK144" s="1678"/>
      <c r="AL144" s="1678"/>
      <c r="AM144" s="1679"/>
      <c r="AN144" s="1601"/>
      <c r="AO144" s="1602"/>
      <c r="AP144" s="1602"/>
      <c r="AQ144" s="1602"/>
      <c r="AR144" s="1603"/>
      <c r="AS144" s="1601"/>
      <c r="AT144" s="1602"/>
      <c r="AU144" s="1602"/>
      <c r="AV144" s="1602"/>
      <c r="AW144" s="1603"/>
      <c r="AX144" s="346"/>
      <c r="AY144" s="48"/>
    </row>
    <row r="145" spans="1:51" s="51" customFormat="1" ht="18" customHeight="1">
      <c r="A145" s="48"/>
      <c r="B145" s="932"/>
      <c r="C145" s="1604"/>
      <c r="D145" s="1665">
        <v>3</v>
      </c>
      <c r="E145" s="455"/>
      <c r="F145" s="456"/>
      <c r="G145" s="456"/>
      <c r="H145" s="456"/>
      <c r="I145" s="456"/>
      <c r="J145" s="456"/>
      <c r="K145" s="456"/>
      <c r="L145" s="456"/>
      <c r="M145" s="456"/>
      <c r="N145" s="459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1652"/>
      <c r="Z145" s="1653"/>
      <c r="AA145" s="1653"/>
      <c r="AB145" s="1653"/>
      <c r="AC145" s="1654"/>
      <c r="AD145" s="1652"/>
      <c r="AE145" s="1653"/>
      <c r="AF145" s="1653"/>
      <c r="AG145" s="1653"/>
      <c r="AH145" s="1654"/>
      <c r="AI145" s="1674"/>
      <c r="AJ145" s="1675"/>
      <c r="AK145" s="1675"/>
      <c r="AL145" s="1675"/>
      <c r="AM145" s="1676"/>
      <c r="AN145" s="1686"/>
      <c r="AO145" s="1687"/>
      <c r="AP145" s="1687"/>
      <c r="AQ145" s="1687"/>
      <c r="AR145" s="1688"/>
      <c r="AS145" s="1686"/>
      <c r="AT145" s="1687"/>
      <c r="AU145" s="1687"/>
      <c r="AV145" s="1687"/>
      <c r="AW145" s="1688"/>
      <c r="AX145" s="346"/>
      <c r="AY145" s="48"/>
    </row>
    <row r="146" spans="1:51" s="51" customFormat="1" ht="18" customHeight="1">
      <c r="A146" s="48"/>
      <c r="B146" s="932"/>
      <c r="C146" s="1604"/>
      <c r="D146" s="1659"/>
      <c r="E146" s="357"/>
      <c r="F146" s="460"/>
      <c r="G146" s="460"/>
      <c r="H146" s="460"/>
      <c r="I146" s="460"/>
      <c r="J146" s="460"/>
      <c r="K146" s="460"/>
      <c r="L146" s="460"/>
      <c r="M146" s="460"/>
      <c r="N146" s="469"/>
      <c r="O146" s="458"/>
      <c r="P146" s="458"/>
      <c r="Q146" s="458"/>
      <c r="R146" s="458"/>
      <c r="S146" s="458"/>
      <c r="T146" s="458"/>
      <c r="U146" s="458"/>
      <c r="V146" s="458"/>
      <c r="W146" s="458"/>
      <c r="X146" s="458"/>
      <c r="Y146" s="1655"/>
      <c r="Z146" s="1656"/>
      <c r="AA146" s="1656"/>
      <c r="AB146" s="1656"/>
      <c r="AC146" s="1657"/>
      <c r="AD146" s="1655"/>
      <c r="AE146" s="1656"/>
      <c r="AF146" s="1656"/>
      <c r="AG146" s="1656"/>
      <c r="AH146" s="1657"/>
      <c r="AI146" s="1677"/>
      <c r="AJ146" s="1678"/>
      <c r="AK146" s="1678"/>
      <c r="AL146" s="1678"/>
      <c r="AM146" s="1679"/>
      <c r="AN146" s="1601"/>
      <c r="AO146" s="1602"/>
      <c r="AP146" s="1602"/>
      <c r="AQ146" s="1602"/>
      <c r="AR146" s="1603"/>
      <c r="AS146" s="1601"/>
      <c r="AT146" s="1602"/>
      <c r="AU146" s="1602"/>
      <c r="AV146" s="1602"/>
      <c r="AW146" s="1603"/>
      <c r="AX146" s="346"/>
      <c r="AY146" s="48"/>
    </row>
    <row r="147" spans="1:51" s="49" customFormat="1" ht="6" customHeight="1">
      <c r="A147" s="48"/>
      <c r="B147" s="932"/>
      <c r="C147" s="935"/>
      <c r="D147" s="278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67"/>
      <c r="X147" s="267"/>
      <c r="Y147" s="267"/>
      <c r="Z147" s="267"/>
      <c r="AA147" s="267"/>
      <c r="AB147" s="267"/>
      <c r="AC147" s="267"/>
      <c r="AD147" s="267"/>
      <c r="AE147" s="267"/>
      <c r="AF147" s="268"/>
      <c r="AG147" s="268"/>
      <c r="AH147" s="268"/>
      <c r="AI147" s="268"/>
      <c r="AJ147" s="268"/>
      <c r="AK147" s="268"/>
      <c r="AL147" s="350"/>
      <c r="AM147" s="350"/>
      <c r="AN147" s="350"/>
      <c r="AO147" s="252"/>
      <c r="AP147" s="252"/>
      <c r="AQ147" s="252"/>
      <c r="AR147" s="252"/>
      <c r="AS147" s="252"/>
      <c r="AT147" s="252"/>
      <c r="AU147" s="252"/>
      <c r="AV147" s="351"/>
      <c r="AW147" s="352"/>
      <c r="AX147" s="346"/>
      <c r="AY147" s="48"/>
    </row>
    <row r="148" spans="1:51" s="51" customFormat="1" ht="18" customHeight="1">
      <c r="A148" s="48"/>
      <c r="B148" s="219"/>
      <c r="C148" s="377">
        <v>24</v>
      </c>
      <c r="D148" s="919"/>
      <c r="E148" s="336" t="s">
        <v>53</v>
      </c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267"/>
      <c r="X148" s="267"/>
      <c r="Y148" s="267"/>
      <c r="Z148" s="267"/>
      <c r="AA148" s="267"/>
      <c r="AB148" s="267"/>
      <c r="AC148" s="267"/>
      <c r="AD148" s="267"/>
      <c r="AE148" s="267"/>
      <c r="AF148" s="268"/>
      <c r="AG148" s="268"/>
      <c r="AH148" s="268"/>
      <c r="AI148" s="268"/>
      <c r="AJ148" s="268"/>
      <c r="AK148" s="268"/>
      <c r="AL148" s="350"/>
      <c r="AM148" s="350"/>
      <c r="AN148" s="268"/>
      <c r="AO148" s="375"/>
      <c r="AP148" s="375"/>
      <c r="AQ148" s="317"/>
      <c r="AR148" s="385"/>
      <c r="AS148" s="385"/>
      <c r="AT148" s="385"/>
      <c r="AU148" s="385"/>
      <c r="AV148" s="317"/>
      <c r="AW148" s="386"/>
      <c r="AX148" s="346"/>
      <c r="AY148" s="48"/>
    </row>
    <row r="149" spans="1:51" s="51" customFormat="1" ht="6" customHeight="1">
      <c r="A149" s="48"/>
      <c r="B149" s="219"/>
      <c r="C149" s="378"/>
      <c r="D149" s="921"/>
      <c r="E149" s="240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48"/>
      <c r="AF149" s="370"/>
      <c r="AG149" s="370"/>
      <c r="AH149" s="370"/>
      <c r="AI149" s="370"/>
      <c r="AJ149" s="370"/>
      <c r="AK149" s="370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243"/>
      <c r="AX149" s="48"/>
      <c r="AY149" s="48"/>
    </row>
    <row r="150" spans="1:51" s="51" customFormat="1" ht="27.75" customHeight="1">
      <c r="A150" s="48"/>
      <c r="B150" s="219"/>
      <c r="C150" s="1689" t="s">
        <v>682</v>
      </c>
      <c r="D150" s="1673" t="s">
        <v>706</v>
      </c>
      <c r="E150" s="1579" t="s">
        <v>54</v>
      </c>
      <c r="F150" s="1580"/>
      <c r="G150" s="1580"/>
      <c r="H150" s="1580"/>
      <c r="I150" s="1580"/>
      <c r="J150" s="1580"/>
      <c r="K150" s="1580"/>
      <c r="L150" s="1580"/>
      <c r="M150" s="1580"/>
      <c r="N150" s="1581"/>
      <c r="O150" s="1579" t="s">
        <v>675</v>
      </c>
      <c r="P150" s="1580"/>
      <c r="Q150" s="1580"/>
      <c r="R150" s="1580"/>
      <c r="S150" s="1580"/>
      <c r="T150" s="1580"/>
      <c r="U150" s="1580"/>
      <c r="V150" s="1580"/>
      <c r="W150" s="1580"/>
      <c r="X150" s="1581"/>
      <c r="Y150" s="1579" t="s">
        <v>676</v>
      </c>
      <c r="Z150" s="1580"/>
      <c r="AA150" s="1580"/>
      <c r="AB150" s="1580"/>
      <c r="AC150" s="1580"/>
      <c r="AD150" s="1580"/>
      <c r="AE150" s="1579" t="s">
        <v>677</v>
      </c>
      <c r="AF150" s="1580"/>
      <c r="AG150" s="1580"/>
      <c r="AH150" s="1580"/>
      <c r="AI150" s="1580"/>
      <c r="AJ150" s="1580"/>
      <c r="AK150" s="1581"/>
      <c r="AL150" s="1579" t="s">
        <v>678</v>
      </c>
      <c r="AM150" s="1580"/>
      <c r="AN150" s="1580"/>
      <c r="AO150" s="1580"/>
      <c r="AP150" s="1580"/>
      <c r="AQ150" s="1580"/>
      <c r="AR150" s="1579" t="s">
        <v>679</v>
      </c>
      <c r="AS150" s="1580"/>
      <c r="AT150" s="1580"/>
      <c r="AU150" s="1580"/>
      <c r="AV150" s="1580"/>
      <c r="AW150" s="1581"/>
      <c r="AX150" s="48"/>
      <c r="AY150" s="48"/>
    </row>
    <row r="151" spans="1:51" s="51" customFormat="1" ht="27.75" customHeight="1">
      <c r="A151" s="48"/>
      <c r="B151" s="219"/>
      <c r="C151" s="1690"/>
      <c r="D151" s="1664"/>
      <c r="E151" s="1592"/>
      <c r="F151" s="1593"/>
      <c r="G151" s="1593"/>
      <c r="H151" s="1593"/>
      <c r="I151" s="1593"/>
      <c r="J151" s="1593"/>
      <c r="K151" s="1593"/>
      <c r="L151" s="1593"/>
      <c r="M151" s="1593"/>
      <c r="N151" s="1594"/>
      <c r="O151" s="1592"/>
      <c r="P151" s="1593"/>
      <c r="Q151" s="1593"/>
      <c r="R151" s="1593"/>
      <c r="S151" s="1593"/>
      <c r="T151" s="1593"/>
      <c r="U151" s="1593"/>
      <c r="V151" s="1593"/>
      <c r="W151" s="1593"/>
      <c r="X151" s="1594"/>
      <c r="Y151" s="1592"/>
      <c r="Z151" s="1593"/>
      <c r="AA151" s="1593"/>
      <c r="AB151" s="1593"/>
      <c r="AC151" s="1593"/>
      <c r="AD151" s="1593"/>
      <c r="AE151" s="1592"/>
      <c r="AF151" s="1593"/>
      <c r="AG151" s="1593"/>
      <c r="AH151" s="1593"/>
      <c r="AI151" s="1593"/>
      <c r="AJ151" s="1593"/>
      <c r="AK151" s="1594"/>
      <c r="AL151" s="1592"/>
      <c r="AM151" s="1593"/>
      <c r="AN151" s="1593"/>
      <c r="AO151" s="1593"/>
      <c r="AP151" s="1593"/>
      <c r="AQ151" s="1593"/>
      <c r="AR151" s="1592"/>
      <c r="AS151" s="1593"/>
      <c r="AT151" s="1593"/>
      <c r="AU151" s="1593"/>
      <c r="AV151" s="1593"/>
      <c r="AW151" s="1594"/>
      <c r="AX151" s="346"/>
      <c r="AY151" s="48"/>
    </row>
    <row r="152" spans="1:51" s="51" customFormat="1" ht="18" customHeight="1">
      <c r="A152" s="48"/>
      <c r="B152" s="219"/>
      <c r="C152" s="1690"/>
      <c r="D152" s="379">
        <v>1</v>
      </c>
      <c r="E152" s="1582">
        <v>2</v>
      </c>
      <c r="F152" s="1583"/>
      <c r="G152" s="1583"/>
      <c r="H152" s="1583"/>
      <c r="I152" s="1583"/>
      <c r="J152" s="1583"/>
      <c r="K152" s="1583"/>
      <c r="L152" s="1583"/>
      <c r="M152" s="1583"/>
      <c r="N152" s="394"/>
      <c r="O152" s="1582">
        <v>3</v>
      </c>
      <c r="P152" s="1583"/>
      <c r="Q152" s="1583"/>
      <c r="R152" s="1583"/>
      <c r="S152" s="1583"/>
      <c r="T152" s="1583"/>
      <c r="U152" s="1583"/>
      <c r="V152" s="1583"/>
      <c r="W152" s="1583"/>
      <c r="X152" s="1584"/>
      <c r="Y152" s="1582">
        <v>4</v>
      </c>
      <c r="Z152" s="1583"/>
      <c r="AA152" s="1583"/>
      <c r="AB152" s="1583"/>
      <c r="AC152" s="1583"/>
      <c r="AD152" s="1584"/>
      <c r="AE152" s="1582">
        <v>5</v>
      </c>
      <c r="AF152" s="1583"/>
      <c r="AG152" s="1583"/>
      <c r="AH152" s="1583"/>
      <c r="AI152" s="1583"/>
      <c r="AJ152" s="1583"/>
      <c r="AK152" s="1584"/>
      <c r="AL152" s="1582">
        <v>6</v>
      </c>
      <c r="AM152" s="1583"/>
      <c r="AN152" s="1583"/>
      <c r="AO152" s="1583"/>
      <c r="AP152" s="1583"/>
      <c r="AQ152" s="1584"/>
      <c r="AR152" s="1582">
        <v>7</v>
      </c>
      <c r="AS152" s="1583"/>
      <c r="AT152" s="1583"/>
      <c r="AU152" s="1583"/>
      <c r="AV152" s="1583"/>
      <c r="AW152" s="1584"/>
      <c r="AX152" s="346"/>
      <c r="AY152" s="48"/>
    </row>
    <row r="153" spans="1:51" s="51" customFormat="1" ht="18" customHeight="1">
      <c r="A153" s="48"/>
      <c r="B153" s="219"/>
      <c r="C153" s="1690"/>
      <c r="D153" s="1665">
        <v>1</v>
      </c>
      <c r="E153" s="455"/>
      <c r="F153" s="456"/>
      <c r="G153" s="456"/>
      <c r="H153" s="456"/>
      <c r="I153" s="456"/>
      <c r="J153" s="456"/>
      <c r="K153" s="456"/>
      <c r="L153" s="456"/>
      <c r="M153" s="456"/>
      <c r="N153" s="457"/>
      <c r="O153" s="458"/>
      <c r="P153" s="457"/>
      <c r="Q153" s="457"/>
      <c r="R153" s="457"/>
      <c r="S153" s="457"/>
      <c r="T153" s="457"/>
      <c r="U153" s="457"/>
      <c r="V153" s="457"/>
      <c r="W153" s="457"/>
      <c r="X153" s="459"/>
      <c r="Y153" s="471"/>
      <c r="Z153" s="388"/>
      <c r="AA153" s="388"/>
      <c r="AB153" s="388"/>
      <c r="AC153" s="388"/>
      <c r="AD153" s="389"/>
      <c r="AE153" s="471"/>
      <c r="AF153" s="374"/>
      <c r="AG153" s="374"/>
      <c r="AH153" s="472"/>
      <c r="AI153" s="374"/>
      <c r="AJ153" s="374"/>
      <c r="AK153" s="454"/>
      <c r="AL153" s="1598"/>
      <c r="AM153" s="1599"/>
      <c r="AN153" s="1599"/>
      <c r="AO153" s="1599"/>
      <c r="AP153" s="1599"/>
      <c r="AQ153" s="1600"/>
      <c r="AR153" s="468"/>
      <c r="AS153" s="457"/>
      <c r="AT153" s="457"/>
      <c r="AU153" s="457"/>
      <c r="AV153" s="457"/>
      <c r="AW153" s="459"/>
      <c r="AX153" s="346"/>
      <c r="AY153" s="48"/>
    </row>
    <row r="154" spans="1:51" s="51" customFormat="1" ht="18" customHeight="1">
      <c r="A154" s="48"/>
      <c r="B154" s="219"/>
      <c r="C154" s="1690"/>
      <c r="D154" s="1659"/>
      <c r="E154" s="357"/>
      <c r="F154" s="460"/>
      <c r="G154" s="460"/>
      <c r="H154" s="460"/>
      <c r="I154" s="460"/>
      <c r="J154" s="460"/>
      <c r="K154" s="460"/>
      <c r="L154" s="460"/>
      <c r="M154" s="460"/>
      <c r="N154" s="460"/>
      <c r="O154" s="461"/>
      <c r="P154" s="461"/>
      <c r="Q154" s="461"/>
      <c r="R154" s="461"/>
      <c r="S154" s="461"/>
      <c r="T154" s="461"/>
      <c r="U154" s="461"/>
      <c r="V154" s="461"/>
      <c r="W154" s="461"/>
      <c r="X154" s="462"/>
      <c r="Y154" s="473"/>
      <c r="Z154" s="474"/>
      <c r="AA154" s="474"/>
      <c r="AB154" s="466"/>
      <c r="AC154" s="466"/>
      <c r="AD154" s="465"/>
      <c r="AE154" s="473"/>
      <c r="AF154" s="463"/>
      <c r="AG154" s="463"/>
      <c r="AH154" s="474"/>
      <c r="AI154" s="463"/>
      <c r="AJ154" s="463"/>
      <c r="AK154" s="470"/>
      <c r="AL154" s="1601"/>
      <c r="AM154" s="1602"/>
      <c r="AN154" s="1602"/>
      <c r="AO154" s="1602"/>
      <c r="AP154" s="1602"/>
      <c r="AQ154" s="1603"/>
      <c r="AR154" s="469"/>
      <c r="AS154" s="464"/>
      <c r="AT154" s="464"/>
      <c r="AU154" s="464"/>
      <c r="AV154" s="464"/>
      <c r="AW154" s="467"/>
      <c r="AX154" s="346"/>
      <c r="AY154" s="48"/>
    </row>
    <row r="155" spans="1:51" s="51" customFormat="1" ht="18" customHeight="1">
      <c r="A155" s="48"/>
      <c r="B155" s="219"/>
      <c r="C155" s="1690"/>
      <c r="D155" s="1665">
        <v>2</v>
      </c>
      <c r="E155" s="455"/>
      <c r="F155" s="456"/>
      <c r="G155" s="456"/>
      <c r="H155" s="456"/>
      <c r="I155" s="456"/>
      <c r="J155" s="456"/>
      <c r="K155" s="456"/>
      <c r="L155" s="456"/>
      <c r="M155" s="456"/>
      <c r="N155" s="459"/>
      <c r="O155" s="468"/>
      <c r="P155" s="457"/>
      <c r="Q155" s="457"/>
      <c r="R155" s="457"/>
      <c r="S155" s="457"/>
      <c r="T155" s="457"/>
      <c r="U155" s="457"/>
      <c r="V155" s="457"/>
      <c r="W155" s="457"/>
      <c r="X155" s="459"/>
      <c r="Y155" s="471"/>
      <c r="Z155" s="388"/>
      <c r="AA155" s="388"/>
      <c r="AB155" s="388"/>
      <c r="AC155" s="388"/>
      <c r="AD155" s="389"/>
      <c r="AE155" s="471"/>
      <c r="AF155" s="374"/>
      <c r="AG155" s="374"/>
      <c r="AH155" s="472"/>
      <c r="AI155" s="374"/>
      <c r="AJ155" s="374"/>
      <c r="AK155" s="454"/>
      <c r="AL155" s="1598"/>
      <c r="AM155" s="1599"/>
      <c r="AN155" s="1599"/>
      <c r="AO155" s="1599"/>
      <c r="AP155" s="1599"/>
      <c r="AQ155" s="1600"/>
      <c r="AR155" s="468"/>
      <c r="AS155" s="457"/>
      <c r="AT155" s="457"/>
      <c r="AU155" s="457"/>
      <c r="AV155" s="457"/>
      <c r="AW155" s="459"/>
      <c r="AX155" s="346"/>
      <c r="AY155" s="48"/>
    </row>
    <row r="156" spans="1:51" s="51" customFormat="1" ht="18" customHeight="1">
      <c r="A156" s="48"/>
      <c r="B156" s="219"/>
      <c r="C156" s="1690"/>
      <c r="D156" s="1659"/>
      <c r="E156" s="357"/>
      <c r="F156" s="460"/>
      <c r="G156" s="460"/>
      <c r="H156" s="460"/>
      <c r="I156" s="460"/>
      <c r="J156" s="460"/>
      <c r="K156" s="460"/>
      <c r="L156" s="460"/>
      <c r="M156" s="460"/>
      <c r="N156" s="469"/>
      <c r="O156" s="458"/>
      <c r="P156" s="461"/>
      <c r="Q156" s="461"/>
      <c r="R156" s="461"/>
      <c r="S156" s="461"/>
      <c r="T156" s="461"/>
      <c r="U156" s="461"/>
      <c r="V156" s="461"/>
      <c r="W156" s="461"/>
      <c r="X156" s="462"/>
      <c r="Y156" s="473"/>
      <c r="Z156" s="474"/>
      <c r="AA156" s="474"/>
      <c r="AB156" s="466"/>
      <c r="AC156" s="466"/>
      <c r="AD156" s="465"/>
      <c r="AE156" s="473"/>
      <c r="AF156" s="463"/>
      <c r="AG156" s="463"/>
      <c r="AH156" s="474"/>
      <c r="AI156" s="463"/>
      <c r="AJ156" s="463"/>
      <c r="AK156" s="470"/>
      <c r="AL156" s="1601"/>
      <c r="AM156" s="1602"/>
      <c r="AN156" s="1602"/>
      <c r="AO156" s="1602"/>
      <c r="AP156" s="1602"/>
      <c r="AQ156" s="1603"/>
      <c r="AR156" s="469"/>
      <c r="AS156" s="464"/>
      <c r="AT156" s="464"/>
      <c r="AU156" s="464"/>
      <c r="AV156" s="464"/>
      <c r="AW156" s="467"/>
      <c r="AX156" s="346"/>
      <c r="AY156" s="48"/>
    </row>
    <row r="157" spans="1:51" s="51" customFormat="1" ht="18" customHeight="1">
      <c r="A157" s="48"/>
      <c r="B157" s="219"/>
      <c r="C157" s="1690"/>
      <c r="D157" s="1665">
        <v>3</v>
      </c>
      <c r="E157" s="455"/>
      <c r="F157" s="456"/>
      <c r="G157" s="456"/>
      <c r="H157" s="456"/>
      <c r="I157" s="456"/>
      <c r="J157" s="456"/>
      <c r="K157" s="456"/>
      <c r="L157" s="456"/>
      <c r="M157" s="456"/>
      <c r="N157" s="459"/>
      <c r="O157" s="468"/>
      <c r="P157" s="457"/>
      <c r="Q157" s="457"/>
      <c r="R157" s="457"/>
      <c r="S157" s="457"/>
      <c r="T157" s="457"/>
      <c r="U157" s="457"/>
      <c r="V157" s="457"/>
      <c r="W157" s="457"/>
      <c r="X157" s="459"/>
      <c r="Y157" s="471"/>
      <c r="Z157" s="388"/>
      <c r="AA157" s="388"/>
      <c r="AB157" s="388"/>
      <c r="AC157" s="388"/>
      <c r="AD157" s="389"/>
      <c r="AE157" s="471"/>
      <c r="AF157" s="374"/>
      <c r="AG157" s="374"/>
      <c r="AH157" s="472"/>
      <c r="AI157" s="374"/>
      <c r="AJ157" s="374"/>
      <c r="AK157" s="454"/>
      <c r="AL157" s="1598"/>
      <c r="AM157" s="1599"/>
      <c r="AN157" s="1599"/>
      <c r="AO157" s="1599"/>
      <c r="AP157" s="1599"/>
      <c r="AQ157" s="1600"/>
      <c r="AR157" s="468"/>
      <c r="AS157" s="457"/>
      <c r="AT157" s="457"/>
      <c r="AU157" s="457"/>
      <c r="AV157" s="457"/>
      <c r="AW157" s="459"/>
      <c r="AX157" s="346"/>
      <c r="AY157" s="48"/>
    </row>
    <row r="158" spans="1:51" s="51" customFormat="1" ht="18" customHeight="1">
      <c r="A158" s="48"/>
      <c r="B158" s="219"/>
      <c r="C158" s="1690"/>
      <c r="D158" s="1659"/>
      <c r="E158" s="357"/>
      <c r="F158" s="460"/>
      <c r="G158" s="460"/>
      <c r="H158" s="460"/>
      <c r="I158" s="460"/>
      <c r="J158" s="460"/>
      <c r="K158" s="460"/>
      <c r="L158" s="460"/>
      <c r="M158" s="460"/>
      <c r="N158" s="469"/>
      <c r="O158" s="458"/>
      <c r="P158" s="461"/>
      <c r="Q158" s="461"/>
      <c r="R158" s="461"/>
      <c r="S158" s="461"/>
      <c r="T158" s="461"/>
      <c r="U158" s="461"/>
      <c r="V158" s="461"/>
      <c r="W158" s="461"/>
      <c r="X158" s="462"/>
      <c r="Y158" s="473"/>
      <c r="Z158" s="474"/>
      <c r="AA158" s="474"/>
      <c r="AB158" s="466"/>
      <c r="AC158" s="466"/>
      <c r="AD158" s="465"/>
      <c r="AE158" s="473"/>
      <c r="AF158" s="463"/>
      <c r="AG158" s="463"/>
      <c r="AH158" s="474"/>
      <c r="AI158" s="463"/>
      <c r="AJ158" s="463"/>
      <c r="AK158" s="470"/>
      <c r="AL158" s="1601"/>
      <c r="AM158" s="1602"/>
      <c r="AN158" s="1602"/>
      <c r="AO158" s="1602"/>
      <c r="AP158" s="1602"/>
      <c r="AQ158" s="1603"/>
      <c r="AR158" s="469"/>
      <c r="AS158" s="464"/>
      <c r="AT158" s="464"/>
      <c r="AU158" s="464"/>
      <c r="AV158" s="464"/>
      <c r="AW158" s="467"/>
      <c r="AX158" s="346"/>
      <c r="AY158" s="48"/>
    </row>
    <row r="159" spans="1:51" s="51" customFormat="1" ht="18" hidden="1" customHeight="1">
      <c r="A159" s="48"/>
      <c r="B159" s="219"/>
      <c r="C159" s="1690"/>
      <c r="D159" s="380" t="s">
        <v>683</v>
      </c>
      <c r="E159" s="381"/>
      <c r="F159" s="384" t="s">
        <v>684</v>
      </c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375"/>
      <c r="R159" s="375"/>
      <c r="S159" s="375"/>
      <c r="T159" s="242"/>
      <c r="U159" s="242"/>
      <c r="V159" s="242"/>
      <c r="W159" s="267"/>
      <c r="X159" s="267"/>
      <c r="Y159" s="375"/>
      <c r="Z159" s="375"/>
      <c r="AA159" s="375"/>
      <c r="AB159" s="328"/>
      <c r="AC159" s="328"/>
      <c r="AD159" s="328"/>
      <c r="AE159" s="267"/>
      <c r="AF159" s="268"/>
      <c r="AG159" s="268"/>
      <c r="AH159" s="322"/>
      <c r="AI159" s="375"/>
      <c r="AJ159" s="375"/>
      <c r="AK159" s="375"/>
      <c r="AL159" s="350"/>
      <c r="AM159" s="328"/>
      <c r="AN159" s="328"/>
      <c r="AO159" s="328"/>
      <c r="AP159" s="252"/>
      <c r="AQ159" s="252"/>
      <c r="AR159" s="252"/>
      <c r="AS159" s="252"/>
      <c r="AT159" s="252"/>
      <c r="AU159" s="252"/>
      <c r="AV159" s="351"/>
      <c r="AW159" s="352"/>
      <c r="AX159" s="346"/>
      <c r="AY159" s="48"/>
    </row>
    <row r="160" spans="1:51" s="49" customFormat="1" ht="6" hidden="1" customHeight="1">
      <c r="A160" s="48"/>
      <c r="B160" s="219"/>
      <c r="C160" s="1691"/>
      <c r="D160" s="382"/>
      <c r="E160" s="383"/>
      <c r="F160" s="237"/>
      <c r="G160" s="240"/>
      <c r="H160" s="240"/>
      <c r="I160" s="240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50"/>
      <c r="AG160" s="250"/>
      <c r="AH160" s="269"/>
      <c r="AI160" s="250"/>
      <c r="AJ160" s="250"/>
      <c r="AK160" s="250"/>
      <c r="AL160" s="347"/>
      <c r="AM160" s="347"/>
      <c r="AN160" s="347"/>
      <c r="AO160" s="247"/>
      <c r="AP160" s="247"/>
      <c r="AQ160" s="247"/>
      <c r="AR160" s="247"/>
      <c r="AS160" s="247"/>
      <c r="AT160" s="247"/>
      <c r="AU160" s="247"/>
      <c r="AV160" s="348"/>
      <c r="AW160" s="349"/>
      <c r="AX160" s="346"/>
      <c r="AY160" s="48"/>
    </row>
    <row r="161" spans="1:57" s="49" customFormat="1" ht="6" customHeight="1">
      <c r="A161" s="48"/>
      <c r="B161" s="48"/>
      <c r="C161" s="364"/>
      <c r="D161" s="364"/>
      <c r="E161" s="22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220"/>
      <c r="AR161" s="220"/>
      <c r="AS161" s="223"/>
      <c r="AT161" s="48"/>
      <c r="AU161" s="48"/>
      <c r="AV161" s="48"/>
      <c r="AW161" s="48"/>
      <c r="AX161" s="48"/>
      <c r="AY161" s="51"/>
      <c r="AZ161" s="51"/>
      <c r="BA161" s="51"/>
      <c r="BB161" s="51"/>
      <c r="BC161" s="51"/>
      <c r="BD161" s="51"/>
      <c r="BE161" s="51"/>
    </row>
    <row r="162" spans="1:57" s="51" customFormat="1" ht="18" customHeight="1">
      <c r="A162" s="48"/>
      <c r="B162" s="219"/>
      <c r="C162" s="377">
        <v>25</v>
      </c>
      <c r="D162" s="919"/>
      <c r="E162" s="336" t="s">
        <v>688</v>
      </c>
      <c r="F162" s="336"/>
      <c r="G162" s="336"/>
      <c r="H162" s="336"/>
      <c r="I162" s="336"/>
      <c r="J162" s="336"/>
      <c r="K162" s="336"/>
      <c r="L162" s="336"/>
      <c r="M162" s="336"/>
      <c r="N162" s="336"/>
      <c r="O162" s="336"/>
      <c r="P162" s="336"/>
      <c r="Q162" s="336"/>
      <c r="R162" s="336"/>
      <c r="S162" s="336"/>
      <c r="T162" s="336"/>
      <c r="U162" s="336"/>
      <c r="V162" s="336"/>
      <c r="W162" s="267"/>
      <c r="X162" s="267"/>
      <c r="Y162" s="267"/>
      <c r="Z162" s="267"/>
      <c r="AA162" s="267"/>
      <c r="AB162" s="267"/>
      <c r="AC162" s="267"/>
      <c r="AD162" s="267"/>
      <c r="AE162" s="267"/>
      <c r="AF162" s="268"/>
      <c r="AG162" s="268"/>
      <c r="AH162" s="268"/>
      <c r="AI162" s="268"/>
      <c r="AJ162" s="268"/>
      <c r="AK162" s="268"/>
      <c r="AL162" s="350"/>
      <c r="AM162" s="350"/>
      <c r="AN162" s="268"/>
      <c r="AO162" s="375"/>
      <c r="AP162" s="375"/>
      <c r="AQ162" s="317"/>
      <c r="AR162" s="385"/>
      <c r="AS162" s="385"/>
      <c r="AT162" s="385"/>
      <c r="AU162" s="385"/>
      <c r="AV162" s="317"/>
      <c r="AW162" s="386"/>
      <c r="AX162" s="346"/>
      <c r="AY162" s="48"/>
    </row>
    <row r="163" spans="1:57" s="51" customFormat="1" ht="6" customHeight="1">
      <c r="A163" s="48"/>
      <c r="B163" s="219"/>
      <c r="C163" s="378"/>
      <c r="D163" s="921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  <c r="P163" s="240"/>
      <c r="Q163" s="240"/>
      <c r="R163" s="240"/>
      <c r="S163" s="240"/>
      <c r="T163" s="240"/>
      <c r="U163" s="240"/>
      <c r="V163" s="240"/>
      <c r="W163" s="240"/>
      <c r="X163" s="240"/>
      <c r="Y163" s="240"/>
      <c r="Z163" s="240"/>
      <c r="AA163" s="240"/>
      <c r="AB163" s="240"/>
      <c r="AC163" s="240"/>
      <c r="AD163" s="240"/>
      <c r="AE163" s="48"/>
      <c r="AF163" s="370"/>
      <c r="AG163" s="370"/>
      <c r="AH163" s="370"/>
      <c r="AI163" s="370"/>
      <c r="AJ163" s="370"/>
      <c r="AK163" s="370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243"/>
      <c r="AX163" s="48"/>
      <c r="AY163" s="48"/>
    </row>
    <row r="164" spans="1:57" s="51" customFormat="1" ht="18" customHeight="1">
      <c r="A164" s="934"/>
      <c r="B164" s="932"/>
      <c r="C164" s="1672" t="s">
        <v>682</v>
      </c>
      <c r="D164" s="1673" t="s">
        <v>706</v>
      </c>
      <c r="E164" s="1696" t="s">
        <v>689</v>
      </c>
      <c r="F164" s="1697"/>
      <c r="G164" s="1697"/>
      <c r="H164" s="1697"/>
      <c r="I164" s="1697"/>
      <c r="J164" s="1697"/>
      <c r="K164" s="1697"/>
      <c r="L164" s="1697"/>
      <c r="M164" s="1697"/>
      <c r="N164" s="1697"/>
      <c r="O164" s="1697"/>
      <c r="P164" s="1697"/>
      <c r="Q164" s="1697"/>
      <c r="R164" s="1697"/>
      <c r="S164" s="1697"/>
      <c r="T164" s="1697"/>
      <c r="U164" s="1698"/>
      <c r="V164" s="1696" t="s">
        <v>699</v>
      </c>
      <c r="W164" s="1697"/>
      <c r="X164" s="1697"/>
      <c r="Y164" s="1697"/>
      <c r="Z164" s="1697"/>
      <c r="AA164" s="1697"/>
      <c r="AB164" s="1698"/>
      <c r="AC164" s="1693" t="s">
        <v>702</v>
      </c>
      <c r="AD164" s="1694"/>
      <c r="AE164" s="1694"/>
      <c r="AF164" s="1694"/>
      <c r="AG164" s="1694"/>
      <c r="AH164" s="1694"/>
      <c r="AI164" s="1694"/>
      <c r="AJ164" s="1695"/>
      <c r="AK164" s="1696" t="s">
        <v>704</v>
      </c>
      <c r="AL164" s="1697"/>
      <c r="AM164" s="1697"/>
      <c r="AN164" s="1697"/>
      <c r="AO164" s="1698"/>
      <c r="AP164" s="1697" t="s">
        <v>705</v>
      </c>
      <c r="AQ164" s="1697"/>
      <c r="AR164" s="1697"/>
      <c r="AS164" s="1697"/>
      <c r="AT164" s="1697"/>
      <c r="AU164" s="1697"/>
      <c r="AV164" s="1697"/>
      <c r="AW164" s="1698"/>
      <c r="AX164" s="48"/>
      <c r="AY164" s="48"/>
    </row>
    <row r="165" spans="1:57" s="51" customFormat="1" ht="18" customHeight="1">
      <c r="A165" s="934"/>
      <c r="B165" s="932"/>
      <c r="C165" s="1604"/>
      <c r="D165" s="1664"/>
      <c r="E165" s="1699"/>
      <c r="F165" s="1700"/>
      <c r="G165" s="1700"/>
      <c r="H165" s="1700"/>
      <c r="I165" s="1700"/>
      <c r="J165" s="1700"/>
      <c r="K165" s="1700"/>
      <c r="L165" s="1700"/>
      <c r="M165" s="1700"/>
      <c r="N165" s="1700"/>
      <c r="O165" s="1700"/>
      <c r="P165" s="1700"/>
      <c r="Q165" s="1700"/>
      <c r="R165" s="1700"/>
      <c r="S165" s="1700"/>
      <c r="T165" s="1700"/>
      <c r="U165" s="1701"/>
      <c r="V165" s="1699"/>
      <c r="W165" s="1700"/>
      <c r="X165" s="1700"/>
      <c r="Y165" s="1700"/>
      <c r="Z165" s="1700"/>
      <c r="AA165" s="1700"/>
      <c r="AB165" s="1701"/>
      <c r="AC165" s="1702" t="s">
        <v>703</v>
      </c>
      <c r="AD165" s="1703"/>
      <c r="AE165" s="1703"/>
      <c r="AF165" s="1703"/>
      <c r="AG165" s="1703"/>
      <c r="AH165" s="1703"/>
      <c r="AI165" s="1703"/>
      <c r="AJ165" s="1704"/>
      <c r="AK165" s="1699"/>
      <c r="AL165" s="1700"/>
      <c r="AM165" s="1700"/>
      <c r="AN165" s="1700"/>
      <c r="AO165" s="1701"/>
      <c r="AP165" s="1700"/>
      <c r="AQ165" s="1700"/>
      <c r="AR165" s="1700"/>
      <c r="AS165" s="1700"/>
      <c r="AT165" s="1700"/>
      <c r="AU165" s="1700"/>
      <c r="AV165" s="1700"/>
      <c r="AW165" s="1701"/>
      <c r="AX165" s="346"/>
      <c r="AY165" s="48"/>
    </row>
    <row r="166" spans="1:57" s="51" customFormat="1" ht="18" customHeight="1">
      <c r="A166" s="934"/>
      <c r="B166" s="932"/>
      <c r="C166" s="1604"/>
      <c r="D166" s="406">
        <v>1</v>
      </c>
      <c r="E166" s="455"/>
      <c r="F166" s="456"/>
      <c r="G166" s="456"/>
      <c r="H166" s="456"/>
      <c r="I166" s="456"/>
      <c r="J166" s="456"/>
      <c r="K166" s="456"/>
      <c r="L166" s="456"/>
      <c r="M166" s="456"/>
      <c r="N166" s="457"/>
      <c r="O166" s="457"/>
      <c r="P166" s="457"/>
      <c r="Q166" s="457"/>
      <c r="R166" s="457"/>
      <c r="S166" s="457"/>
      <c r="T166" s="457"/>
      <c r="U166" s="459"/>
      <c r="V166" s="475"/>
      <c r="W166" s="475"/>
      <c r="X166" s="475"/>
      <c r="Y166" s="475"/>
      <c r="Z166" s="475"/>
      <c r="AA166" s="475"/>
      <c r="AB166" s="475"/>
      <c r="AC166" s="1595"/>
      <c r="AD166" s="1596"/>
      <c r="AE166" s="1596"/>
      <c r="AF166" s="1596"/>
      <c r="AG166" s="1596"/>
      <c r="AH166" s="1596"/>
      <c r="AI166" s="1596"/>
      <c r="AJ166" s="1597"/>
      <c r="AK166" s="390"/>
      <c r="AL166" s="390"/>
      <c r="AM166" s="390"/>
      <c r="AN166" s="390"/>
      <c r="AO166" s="390"/>
      <c r="AP166" s="1598"/>
      <c r="AQ166" s="1599"/>
      <c r="AR166" s="1599"/>
      <c r="AS166" s="1599"/>
      <c r="AT166" s="1599"/>
      <c r="AU166" s="1599"/>
      <c r="AV166" s="1599"/>
      <c r="AW166" s="1600"/>
      <c r="AX166" s="346"/>
      <c r="AY166" s="48"/>
    </row>
    <row r="167" spans="1:57" s="51" customFormat="1" ht="18" customHeight="1">
      <c r="A167" s="934"/>
      <c r="B167" s="932"/>
      <c r="C167" s="1604"/>
      <c r="D167" s="407">
        <v>2</v>
      </c>
      <c r="E167" s="455"/>
      <c r="F167" s="456"/>
      <c r="G167" s="456"/>
      <c r="H167" s="456"/>
      <c r="I167" s="456"/>
      <c r="J167" s="456"/>
      <c r="K167" s="456"/>
      <c r="L167" s="456"/>
      <c r="M167" s="456"/>
      <c r="N167" s="457"/>
      <c r="O167" s="457"/>
      <c r="P167" s="457"/>
      <c r="Q167" s="457"/>
      <c r="R167" s="457"/>
      <c r="S167" s="457"/>
      <c r="T167" s="457"/>
      <c r="U167" s="459"/>
      <c r="V167" s="475"/>
      <c r="W167" s="475"/>
      <c r="X167" s="475"/>
      <c r="Y167" s="475"/>
      <c r="Z167" s="475"/>
      <c r="AA167" s="475"/>
      <c r="AB167" s="475"/>
      <c r="AC167" s="1595"/>
      <c r="AD167" s="1596"/>
      <c r="AE167" s="1596"/>
      <c r="AF167" s="1596"/>
      <c r="AG167" s="1596"/>
      <c r="AH167" s="1596"/>
      <c r="AI167" s="1596"/>
      <c r="AJ167" s="1597"/>
      <c r="AK167" s="390"/>
      <c r="AL167" s="390"/>
      <c r="AM167" s="390"/>
      <c r="AN167" s="390"/>
      <c r="AO167" s="390"/>
      <c r="AP167" s="1598"/>
      <c r="AQ167" s="1599"/>
      <c r="AR167" s="1599"/>
      <c r="AS167" s="1599"/>
      <c r="AT167" s="1599"/>
      <c r="AU167" s="1599"/>
      <c r="AV167" s="1599"/>
      <c r="AW167" s="1600"/>
      <c r="AX167" s="346"/>
      <c r="AY167" s="48"/>
    </row>
    <row r="168" spans="1:57" s="51" customFormat="1" ht="18" customHeight="1">
      <c r="A168" s="934"/>
      <c r="B168" s="932"/>
      <c r="C168" s="1604"/>
      <c r="D168" s="406">
        <v>3</v>
      </c>
      <c r="E168" s="455"/>
      <c r="F168" s="456"/>
      <c r="G168" s="456"/>
      <c r="H168" s="456"/>
      <c r="I168" s="456"/>
      <c r="J168" s="456"/>
      <c r="K168" s="456"/>
      <c r="L168" s="456"/>
      <c r="M168" s="456"/>
      <c r="N168" s="457"/>
      <c r="O168" s="457"/>
      <c r="P168" s="457"/>
      <c r="Q168" s="457"/>
      <c r="R168" s="457"/>
      <c r="S168" s="457"/>
      <c r="T168" s="457"/>
      <c r="U168" s="459"/>
      <c r="V168" s="475"/>
      <c r="W168" s="475"/>
      <c r="X168" s="475"/>
      <c r="Y168" s="475"/>
      <c r="Z168" s="475"/>
      <c r="AA168" s="475"/>
      <c r="AB168" s="475"/>
      <c r="AC168" s="1595"/>
      <c r="AD168" s="1596"/>
      <c r="AE168" s="1596"/>
      <c r="AF168" s="1596"/>
      <c r="AG168" s="1596"/>
      <c r="AH168" s="1596"/>
      <c r="AI168" s="1596"/>
      <c r="AJ168" s="1597"/>
      <c r="AK168" s="390"/>
      <c r="AL168" s="390"/>
      <c r="AM168" s="390"/>
      <c r="AN168" s="390"/>
      <c r="AO168" s="390"/>
      <c r="AP168" s="1598"/>
      <c r="AQ168" s="1599"/>
      <c r="AR168" s="1599"/>
      <c r="AS168" s="1599"/>
      <c r="AT168" s="1599"/>
      <c r="AU168" s="1599"/>
      <c r="AV168" s="1599"/>
      <c r="AW168" s="1600"/>
      <c r="AX168" s="346"/>
      <c r="AY168" s="48"/>
    </row>
    <row r="169" spans="1:57" s="51" customFormat="1" ht="18" customHeight="1">
      <c r="A169" s="934"/>
      <c r="B169" s="932"/>
      <c r="C169" s="1604"/>
      <c r="D169" s="407">
        <v>4</v>
      </c>
      <c r="E169" s="455"/>
      <c r="F169" s="456"/>
      <c r="G169" s="456"/>
      <c r="H169" s="456"/>
      <c r="I169" s="456"/>
      <c r="J169" s="456"/>
      <c r="K169" s="456"/>
      <c r="L169" s="456"/>
      <c r="M169" s="456"/>
      <c r="N169" s="457"/>
      <c r="O169" s="457"/>
      <c r="P169" s="457"/>
      <c r="Q169" s="457"/>
      <c r="R169" s="457"/>
      <c r="S169" s="457"/>
      <c r="T169" s="457"/>
      <c r="U169" s="459"/>
      <c r="V169" s="475"/>
      <c r="W169" s="475"/>
      <c r="X169" s="475"/>
      <c r="Y169" s="475"/>
      <c r="Z169" s="475"/>
      <c r="AA169" s="475"/>
      <c r="AB169" s="475"/>
      <c r="AC169" s="1595"/>
      <c r="AD169" s="1596"/>
      <c r="AE169" s="1596"/>
      <c r="AF169" s="1596"/>
      <c r="AG169" s="1596"/>
      <c r="AH169" s="1596"/>
      <c r="AI169" s="1596"/>
      <c r="AJ169" s="1597"/>
      <c r="AK169" s="390"/>
      <c r="AL169" s="390"/>
      <c r="AM169" s="390"/>
      <c r="AN169" s="390"/>
      <c r="AO169" s="390"/>
      <c r="AP169" s="1598"/>
      <c r="AQ169" s="1599"/>
      <c r="AR169" s="1599"/>
      <c r="AS169" s="1599"/>
      <c r="AT169" s="1599"/>
      <c r="AU169" s="1599"/>
      <c r="AV169" s="1599"/>
      <c r="AW169" s="1600"/>
      <c r="AX169" s="346"/>
      <c r="AY169" s="48"/>
    </row>
    <row r="170" spans="1:57" s="51" customFormat="1" ht="18" customHeight="1">
      <c r="A170" s="934"/>
      <c r="B170" s="932"/>
      <c r="C170" s="1604"/>
      <c r="D170" s="482">
        <v>5</v>
      </c>
      <c r="E170" s="455"/>
      <c r="F170" s="456"/>
      <c r="G170" s="456"/>
      <c r="H170" s="456"/>
      <c r="I170" s="456"/>
      <c r="J170" s="456"/>
      <c r="K170" s="456"/>
      <c r="L170" s="456"/>
      <c r="M170" s="456"/>
      <c r="N170" s="457"/>
      <c r="O170" s="457"/>
      <c r="P170" s="457"/>
      <c r="Q170" s="457"/>
      <c r="R170" s="457"/>
      <c r="S170" s="457"/>
      <c r="T170" s="457"/>
      <c r="U170" s="459"/>
      <c r="V170" s="475"/>
      <c r="W170" s="475"/>
      <c r="X170" s="475"/>
      <c r="Y170" s="475"/>
      <c r="Z170" s="475"/>
      <c r="AA170" s="475"/>
      <c r="AB170" s="475"/>
      <c r="AC170" s="1595"/>
      <c r="AD170" s="1596"/>
      <c r="AE170" s="1596"/>
      <c r="AF170" s="1596"/>
      <c r="AG170" s="1596"/>
      <c r="AH170" s="1596"/>
      <c r="AI170" s="1596"/>
      <c r="AJ170" s="1597"/>
      <c r="AK170" s="390"/>
      <c r="AL170" s="390"/>
      <c r="AM170" s="390"/>
      <c r="AN170" s="390"/>
      <c r="AO170" s="390"/>
      <c r="AP170" s="1598"/>
      <c r="AQ170" s="1599"/>
      <c r="AR170" s="1599"/>
      <c r="AS170" s="1599"/>
      <c r="AT170" s="1599"/>
      <c r="AU170" s="1599"/>
      <c r="AV170" s="1599"/>
      <c r="AW170" s="1600"/>
      <c r="AX170" s="346"/>
      <c r="AY170" s="48"/>
    </row>
    <row r="171" spans="1:57" s="51" customFormat="1" ht="18" customHeight="1">
      <c r="A171" s="934"/>
      <c r="B171" s="932"/>
      <c r="C171" s="1604"/>
      <c r="D171" s="482">
        <v>6</v>
      </c>
      <c r="E171" s="455"/>
      <c r="F171" s="456"/>
      <c r="G171" s="456"/>
      <c r="H171" s="456"/>
      <c r="I171" s="456"/>
      <c r="J171" s="456"/>
      <c r="K171" s="456"/>
      <c r="L171" s="456"/>
      <c r="M171" s="456"/>
      <c r="N171" s="457"/>
      <c r="O171" s="457"/>
      <c r="P171" s="457"/>
      <c r="Q171" s="457"/>
      <c r="R171" s="457"/>
      <c r="S171" s="457"/>
      <c r="T171" s="457"/>
      <c r="U171" s="459"/>
      <c r="V171" s="475"/>
      <c r="W171" s="475"/>
      <c r="X171" s="475"/>
      <c r="Y171" s="475"/>
      <c r="Z171" s="475"/>
      <c r="AA171" s="475"/>
      <c r="AB171" s="475"/>
      <c r="AC171" s="1595"/>
      <c r="AD171" s="1596"/>
      <c r="AE171" s="1596"/>
      <c r="AF171" s="1596"/>
      <c r="AG171" s="1596"/>
      <c r="AH171" s="1596"/>
      <c r="AI171" s="1596"/>
      <c r="AJ171" s="1597"/>
      <c r="AK171" s="390"/>
      <c r="AL171" s="390"/>
      <c r="AM171" s="390"/>
      <c r="AN171" s="390"/>
      <c r="AO171" s="390"/>
      <c r="AP171" s="1598"/>
      <c r="AQ171" s="1599"/>
      <c r="AR171" s="1599"/>
      <c r="AS171" s="1599"/>
      <c r="AT171" s="1599"/>
      <c r="AU171" s="1599"/>
      <c r="AV171" s="1599"/>
      <c r="AW171" s="1600"/>
      <c r="AX171" s="346"/>
      <c r="AY171" s="48"/>
    </row>
    <row r="172" spans="1:57" s="51" customFormat="1" ht="18" customHeight="1">
      <c r="A172" s="934"/>
      <c r="B172" s="932"/>
      <c r="C172" s="1604"/>
      <c r="D172" s="482">
        <v>7</v>
      </c>
      <c r="E172" s="455"/>
      <c r="F172" s="456"/>
      <c r="G172" s="456"/>
      <c r="H172" s="456"/>
      <c r="I172" s="456"/>
      <c r="J172" s="456"/>
      <c r="K172" s="456"/>
      <c r="L172" s="456"/>
      <c r="M172" s="456"/>
      <c r="N172" s="457"/>
      <c r="O172" s="457"/>
      <c r="P172" s="457"/>
      <c r="Q172" s="457"/>
      <c r="R172" s="457"/>
      <c r="S172" s="457"/>
      <c r="T172" s="457"/>
      <c r="U172" s="459"/>
      <c r="V172" s="475"/>
      <c r="W172" s="475"/>
      <c r="X172" s="475"/>
      <c r="Y172" s="475"/>
      <c r="Z172" s="475"/>
      <c r="AA172" s="475"/>
      <c r="AB172" s="475"/>
      <c r="AC172" s="1595"/>
      <c r="AD172" s="1596"/>
      <c r="AE172" s="1596"/>
      <c r="AF172" s="1596"/>
      <c r="AG172" s="1596"/>
      <c r="AH172" s="1596"/>
      <c r="AI172" s="1596"/>
      <c r="AJ172" s="1597"/>
      <c r="AK172" s="390"/>
      <c r="AL172" s="390"/>
      <c r="AM172" s="390"/>
      <c r="AN172" s="390"/>
      <c r="AO172" s="390"/>
      <c r="AP172" s="1598"/>
      <c r="AQ172" s="1599"/>
      <c r="AR172" s="1599"/>
      <c r="AS172" s="1599"/>
      <c r="AT172" s="1599"/>
      <c r="AU172" s="1599"/>
      <c r="AV172" s="1599"/>
      <c r="AW172" s="1600"/>
      <c r="AX172" s="346"/>
      <c r="AY172" s="48"/>
    </row>
    <row r="173" spans="1:57" s="51" customFormat="1" ht="18" customHeight="1">
      <c r="A173" s="934"/>
      <c r="B173" s="932"/>
      <c r="C173" s="1604"/>
      <c r="D173" s="482">
        <v>8</v>
      </c>
      <c r="E173" s="455"/>
      <c r="F173" s="456"/>
      <c r="G173" s="456"/>
      <c r="H173" s="456"/>
      <c r="I173" s="456"/>
      <c r="J173" s="456"/>
      <c r="K173" s="456"/>
      <c r="L173" s="456"/>
      <c r="M173" s="456"/>
      <c r="N173" s="457"/>
      <c r="O173" s="457"/>
      <c r="P173" s="457"/>
      <c r="Q173" s="457"/>
      <c r="R173" s="457"/>
      <c r="S173" s="457"/>
      <c r="T173" s="457"/>
      <c r="U173" s="459"/>
      <c r="V173" s="475"/>
      <c r="W173" s="475"/>
      <c r="X173" s="475"/>
      <c r="Y173" s="475"/>
      <c r="Z173" s="475"/>
      <c r="AA173" s="475"/>
      <c r="AB173" s="475"/>
      <c r="AC173" s="1595"/>
      <c r="AD173" s="1596"/>
      <c r="AE173" s="1596"/>
      <c r="AF173" s="1596"/>
      <c r="AG173" s="1596"/>
      <c r="AH173" s="1596"/>
      <c r="AI173" s="1596"/>
      <c r="AJ173" s="1597"/>
      <c r="AK173" s="390"/>
      <c r="AL173" s="390"/>
      <c r="AM173" s="390"/>
      <c r="AN173" s="390"/>
      <c r="AO173" s="390"/>
      <c r="AP173" s="1598"/>
      <c r="AQ173" s="1599"/>
      <c r="AR173" s="1599"/>
      <c r="AS173" s="1599"/>
      <c r="AT173" s="1599"/>
      <c r="AU173" s="1599"/>
      <c r="AV173" s="1599"/>
      <c r="AW173" s="1600"/>
      <c r="AX173" s="346"/>
      <c r="AY173" s="48"/>
    </row>
    <row r="174" spans="1:57" s="51" customFormat="1" ht="18" customHeight="1">
      <c r="A174" s="934"/>
      <c r="B174" s="932"/>
      <c r="C174" s="1604"/>
      <c r="D174" s="940">
        <v>9</v>
      </c>
      <c r="E174" s="941"/>
      <c r="F174" s="942"/>
      <c r="G174" s="942"/>
      <c r="H174" s="942"/>
      <c r="I174" s="942"/>
      <c r="J174" s="942"/>
      <c r="K174" s="942"/>
      <c r="L174" s="942"/>
      <c r="M174" s="942"/>
      <c r="N174" s="461"/>
      <c r="O174" s="461"/>
      <c r="P174" s="461"/>
      <c r="Q174" s="461"/>
      <c r="R174" s="461"/>
      <c r="S174" s="461"/>
      <c r="T174" s="461"/>
      <c r="U174" s="462"/>
      <c r="V174" s="475"/>
      <c r="W174" s="475"/>
      <c r="X174" s="475"/>
      <c r="Y174" s="475"/>
      <c r="Z174" s="475"/>
      <c r="AA174" s="475"/>
      <c r="AB174" s="475"/>
      <c r="AC174" s="1586"/>
      <c r="AD174" s="1587"/>
      <c r="AE174" s="1587"/>
      <c r="AF174" s="1587"/>
      <c r="AG174" s="1587"/>
      <c r="AH174" s="1587"/>
      <c r="AI174" s="1587"/>
      <c r="AJ174" s="1588"/>
      <c r="AK174" s="390"/>
      <c r="AL174" s="390"/>
      <c r="AM174" s="390"/>
      <c r="AN174" s="390"/>
      <c r="AO174" s="390"/>
      <c r="AP174" s="1589"/>
      <c r="AQ174" s="1590"/>
      <c r="AR174" s="1590"/>
      <c r="AS174" s="1590"/>
      <c r="AT174" s="1590"/>
      <c r="AU174" s="1590"/>
      <c r="AV174" s="1590"/>
      <c r="AW174" s="1591"/>
      <c r="AX174" s="346"/>
      <c r="AY174" s="48"/>
    </row>
    <row r="175" spans="1:57" s="49" customFormat="1" ht="6" hidden="1" customHeight="1">
      <c r="A175" s="934"/>
      <c r="B175" s="932"/>
      <c r="C175" s="1692"/>
      <c r="D175" s="382"/>
      <c r="E175" s="939"/>
      <c r="F175" s="237"/>
      <c r="G175" s="240"/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50"/>
      <c r="AG175" s="250"/>
      <c r="AH175" s="269"/>
      <c r="AI175" s="250"/>
      <c r="AJ175" s="250"/>
      <c r="AK175" s="250"/>
      <c r="AL175" s="347"/>
      <c r="AM175" s="347"/>
      <c r="AN175" s="347"/>
      <c r="AO175" s="247"/>
      <c r="AP175" s="247"/>
      <c r="AQ175" s="247"/>
      <c r="AR175" s="247"/>
      <c r="AS175" s="247"/>
      <c r="AT175" s="247"/>
      <c r="AU175" s="247"/>
      <c r="AV175" s="348"/>
      <c r="AW175" s="349"/>
      <c r="AX175" s="346"/>
      <c r="AY175" s="48"/>
    </row>
    <row r="176" spans="1:57" s="49" customFormat="1" ht="6" customHeight="1">
      <c r="A176" s="48"/>
      <c r="B176" s="48"/>
      <c r="C176" s="364"/>
      <c r="D176" s="364"/>
      <c r="E176" s="22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220"/>
      <c r="AR176" s="220"/>
      <c r="AS176" s="223"/>
      <c r="AT176" s="48"/>
      <c r="AU176" s="48"/>
      <c r="AV176" s="48"/>
      <c r="AW176" s="48"/>
      <c r="AX176" s="48"/>
      <c r="AY176" s="51"/>
      <c r="AZ176" s="51"/>
      <c r="BA176" s="51"/>
      <c r="BB176" s="51"/>
      <c r="BC176" s="51"/>
      <c r="BD176" s="51"/>
      <c r="BE176" s="51"/>
    </row>
    <row r="177" spans="1:51" s="51" customFormat="1" ht="18" customHeight="1">
      <c r="A177" s="48"/>
      <c r="B177" s="219"/>
      <c r="C177" s="377">
        <v>26</v>
      </c>
      <c r="D177" s="919"/>
      <c r="E177" s="336" t="s">
        <v>690</v>
      </c>
      <c r="F177" s="336"/>
      <c r="G177" s="336"/>
      <c r="H177" s="336"/>
      <c r="I177" s="336"/>
      <c r="J177" s="336"/>
      <c r="K177" s="336"/>
      <c r="L177" s="336"/>
      <c r="M177" s="336"/>
      <c r="N177" s="336"/>
      <c r="O177" s="336"/>
      <c r="P177" s="336"/>
      <c r="Q177" s="336"/>
      <c r="R177" s="336"/>
      <c r="S177" s="336"/>
      <c r="T177" s="336"/>
      <c r="U177" s="336"/>
      <c r="V177" s="336"/>
      <c r="W177" s="267"/>
      <c r="X177" s="267"/>
      <c r="Y177" s="267"/>
      <c r="Z177" s="267"/>
      <c r="AA177" s="267"/>
      <c r="AB177" s="267"/>
      <c r="AC177" s="267"/>
      <c r="AD177" s="267"/>
      <c r="AE177" s="267"/>
      <c r="AF177" s="268"/>
      <c r="AG177" s="268"/>
      <c r="AH177" s="268"/>
      <c r="AI177" s="268"/>
      <c r="AJ177" s="268"/>
      <c r="AK177" s="268"/>
      <c r="AL177" s="350"/>
      <c r="AM177" s="350"/>
      <c r="AN177" s="268"/>
      <c r="AO177" s="375"/>
      <c r="AP177" s="375"/>
      <c r="AQ177" s="317"/>
      <c r="AR177" s="385"/>
      <c r="AS177" s="385"/>
      <c r="AT177" s="385"/>
      <c r="AU177" s="385"/>
      <c r="AV177" s="317"/>
      <c r="AW177" s="386"/>
      <c r="AX177" s="346"/>
      <c r="AY177" s="48"/>
    </row>
    <row r="178" spans="1:51" s="51" customFormat="1" ht="0.75" customHeight="1">
      <c r="A178" s="48"/>
      <c r="B178" s="219"/>
      <c r="C178" s="409"/>
      <c r="D178" s="920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48"/>
      <c r="AF178" s="370"/>
      <c r="AG178" s="370"/>
      <c r="AH178" s="370"/>
      <c r="AI178" s="370"/>
      <c r="AJ178" s="370"/>
      <c r="AK178" s="370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243"/>
      <c r="AX178" s="48"/>
      <c r="AY178" s="48"/>
    </row>
    <row r="179" spans="1:51" s="51" customFormat="1" ht="25.5" customHeight="1">
      <c r="A179" s="48"/>
      <c r="B179" s="219"/>
      <c r="C179" s="286" t="s">
        <v>696</v>
      </c>
      <c r="D179" s="1705" t="s">
        <v>697</v>
      </c>
      <c r="E179" s="1705"/>
      <c r="F179" s="1706" t="s">
        <v>698</v>
      </c>
      <c r="G179" s="1707"/>
      <c r="H179" s="1707"/>
      <c r="I179" s="1707"/>
      <c r="J179" s="1707"/>
      <c r="K179" s="1707"/>
      <c r="L179" s="1707"/>
      <c r="M179" s="1707"/>
      <c r="N179" s="1707"/>
      <c r="O179" s="1707"/>
      <c r="P179" s="1707"/>
      <c r="Q179" s="1708"/>
      <c r="R179" s="286" t="s">
        <v>696</v>
      </c>
      <c r="S179" s="1705" t="s">
        <v>697</v>
      </c>
      <c r="T179" s="1705"/>
      <c r="U179" s="1706" t="s">
        <v>698</v>
      </c>
      <c r="V179" s="1707"/>
      <c r="W179" s="1707"/>
      <c r="X179" s="1707"/>
      <c r="Y179" s="1707"/>
      <c r="Z179" s="1707"/>
      <c r="AA179" s="1707"/>
      <c r="AB179" s="1707"/>
      <c r="AC179" s="1707"/>
      <c r="AD179" s="1707"/>
      <c r="AE179" s="1707"/>
      <c r="AF179" s="1708"/>
      <c r="AG179" s="286" t="s">
        <v>696</v>
      </c>
      <c r="AH179" s="1705" t="s">
        <v>697</v>
      </c>
      <c r="AI179" s="1705"/>
      <c r="AJ179" s="1706" t="s">
        <v>698</v>
      </c>
      <c r="AK179" s="1707"/>
      <c r="AL179" s="1707"/>
      <c r="AM179" s="1707"/>
      <c r="AN179" s="1707"/>
      <c r="AO179" s="1707"/>
      <c r="AP179" s="1707"/>
      <c r="AQ179" s="1707"/>
      <c r="AR179" s="1707"/>
      <c r="AS179" s="1707"/>
      <c r="AT179" s="1707"/>
      <c r="AU179" s="1707"/>
      <c r="AV179" s="1707"/>
      <c r="AW179" s="1708"/>
      <c r="AX179" s="48"/>
      <c r="AY179" s="48"/>
    </row>
    <row r="180" spans="1:51" s="51" customFormat="1" ht="18" customHeight="1">
      <c r="A180" s="48"/>
      <c r="B180" s="219"/>
      <c r="C180" s="286" t="s">
        <v>440</v>
      </c>
      <c r="D180" s="1713">
        <v>1</v>
      </c>
      <c r="E180" s="1713"/>
      <c r="F180" s="1717"/>
      <c r="G180" s="1718"/>
      <c r="H180" s="1718"/>
      <c r="I180" s="1718"/>
      <c r="J180" s="1718"/>
      <c r="K180" s="1718"/>
      <c r="L180" s="1718"/>
      <c r="M180" s="1718"/>
      <c r="N180" s="1718"/>
      <c r="O180" s="1718"/>
      <c r="P180" s="1718"/>
      <c r="Q180" s="1719"/>
      <c r="R180" s="286" t="s">
        <v>555</v>
      </c>
      <c r="S180" s="1713">
        <v>4</v>
      </c>
      <c r="T180" s="1713"/>
      <c r="U180" s="1714"/>
      <c r="V180" s="1715"/>
      <c r="W180" s="1715"/>
      <c r="X180" s="1715"/>
      <c r="Y180" s="1715"/>
      <c r="Z180" s="1715"/>
      <c r="AA180" s="1715"/>
      <c r="AB180" s="1715"/>
      <c r="AC180" s="1715"/>
      <c r="AD180" s="1715"/>
      <c r="AE180" s="1715"/>
      <c r="AF180" s="1716"/>
      <c r="AG180" s="286" t="s">
        <v>568</v>
      </c>
      <c r="AH180" s="1713">
        <v>7</v>
      </c>
      <c r="AI180" s="1713"/>
      <c r="AJ180" s="1714"/>
      <c r="AK180" s="1715"/>
      <c r="AL180" s="1715"/>
      <c r="AM180" s="1715"/>
      <c r="AN180" s="1715"/>
      <c r="AO180" s="1715"/>
      <c r="AP180" s="1715"/>
      <c r="AQ180" s="1715"/>
      <c r="AR180" s="1715"/>
      <c r="AS180" s="1715"/>
      <c r="AT180" s="1715"/>
      <c r="AU180" s="1715"/>
      <c r="AV180" s="1715"/>
      <c r="AW180" s="1716"/>
      <c r="AX180" s="346"/>
      <c r="AY180" s="48"/>
    </row>
    <row r="181" spans="1:51" s="51" customFormat="1" ht="18" customHeight="1">
      <c r="A181" s="48"/>
      <c r="B181" s="219"/>
      <c r="C181" s="286" t="s">
        <v>438</v>
      </c>
      <c r="D181" s="1709">
        <v>2</v>
      </c>
      <c r="E181" s="1709"/>
      <c r="F181" s="1710"/>
      <c r="G181" s="1711"/>
      <c r="H181" s="1711"/>
      <c r="I181" s="1711"/>
      <c r="J181" s="1711"/>
      <c r="K181" s="1711"/>
      <c r="L181" s="1711"/>
      <c r="M181" s="1711"/>
      <c r="N181" s="1711"/>
      <c r="O181" s="1711"/>
      <c r="P181" s="1711"/>
      <c r="Q181" s="1712"/>
      <c r="R181" s="286" t="s">
        <v>566</v>
      </c>
      <c r="S181" s="1709">
        <v>5</v>
      </c>
      <c r="T181" s="1709"/>
      <c r="U181" s="1710"/>
      <c r="V181" s="1711"/>
      <c r="W181" s="1711"/>
      <c r="X181" s="1711"/>
      <c r="Y181" s="1711"/>
      <c r="Z181" s="1711"/>
      <c r="AA181" s="1711"/>
      <c r="AB181" s="1711"/>
      <c r="AC181" s="1711"/>
      <c r="AD181" s="1711"/>
      <c r="AE181" s="1711"/>
      <c r="AF181" s="1712"/>
      <c r="AG181" s="286" t="s">
        <v>569</v>
      </c>
      <c r="AH181" s="1709">
        <v>8</v>
      </c>
      <c r="AI181" s="1709"/>
      <c r="AJ181" s="1710"/>
      <c r="AK181" s="1711"/>
      <c r="AL181" s="1711"/>
      <c r="AM181" s="1711"/>
      <c r="AN181" s="1711"/>
      <c r="AO181" s="1711"/>
      <c r="AP181" s="1711"/>
      <c r="AQ181" s="1711"/>
      <c r="AR181" s="1711"/>
      <c r="AS181" s="1711"/>
      <c r="AT181" s="1711"/>
      <c r="AU181" s="1711"/>
      <c r="AV181" s="1711"/>
      <c r="AW181" s="1712"/>
      <c r="AX181" s="346"/>
      <c r="AY181" s="48"/>
    </row>
    <row r="182" spans="1:51" s="51" customFormat="1" ht="18" customHeight="1">
      <c r="A182" s="48"/>
      <c r="B182" s="219"/>
      <c r="C182" s="286" t="s">
        <v>439</v>
      </c>
      <c r="D182" s="1713">
        <v>3</v>
      </c>
      <c r="E182" s="1713"/>
      <c r="F182" s="1727"/>
      <c r="G182" s="1607"/>
      <c r="H182" s="1607"/>
      <c r="I182" s="1607"/>
      <c r="J182" s="1607"/>
      <c r="K182" s="1607"/>
      <c r="L182" s="1607"/>
      <c r="M182" s="1607"/>
      <c r="N182" s="1607"/>
      <c r="O182" s="1607"/>
      <c r="P182" s="1607"/>
      <c r="Q182" s="1608"/>
      <c r="R182" s="286" t="s">
        <v>567</v>
      </c>
      <c r="S182" s="1713">
        <v>6</v>
      </c>
      <c r="T182" s="1713"/>
      <c r="U182" s="1727"/>
      <c r="V182" s="1607"/>
      <c r="W182" s="1607"/>
      <c r="X182" s="1607"/>
      <c r="Y182" s="1607"/>
      <c r="Z182" s="1607"/>
      <c r="AA182" s="1607"/>
      <c r="AB182" s="1607"/>
      <c r="AC182" s="1607"/>
      <c r="AD182" s="1607"/>
      <c r="AE182" s="1607"/>
      <c r="AF182" s="1608"/>
      <c r="AG182" s="410"/>
      <c r="AH182" s="1722"/>
      <c r="AI182" s="1723"/>
      <c r="AJ182" s="1724"/>
      <c r="AK182" s="1724"/>
      <c r="AL182" s="1724"/>
      <c r="AM182" s="1724"/>
      <c r="AN182" s="1724"/>
      <c r="AO182" s="1724"/>
      <c r="AP182" s="1724"/>
      <c r="AQ182" s="1724"/>
      <c r="AR182" s="1724"/>
      <c r="AS182" s="1724"/>
      <c r="AT182" s="1724"/>
      <c r="AU182" s="1724"/>
      <c r="AV182" s="1724"/>
      <c r="AW182" s="1725"/>
      <c r="AX182" s="346"/>
      <c r="AY182" s="48"/>
    </row>
    <row r="183" spans="1:51" s="51" customFormat="1" ht="6" customHeight="1">
      <c r="A183" s="48"/>
      <c r="B183" s="219"/>
      <c r="C183" s="403"/>
      <c r="D183" s="181"/>
      <c r="E183" s="48"/>
      <c r="F183" s="48"/>
      <c r="G183" s="48"/>
      <c r="H183" s="48"/>
      <c r="I183" s="48"/>
      <c r="J183" s="48"/>
      <c r="K183" s="48"/>
      <c r="L183" s="48"/>
      <c r="M183" s="48"/>
      <c r="N183" s="220"/>
      <c r="O183" s="220"/>
      <c r="P183" s="220"/>
      <c r="Q183" s="220"/>
      <c r="R183" s="220"/>
      <c r="S183" s="220"/>
      <c r="T183" s="220"/>
      <c r="U183" s="220"/>
      <c r="V183" s="220"/>
      <c r="W183" s="220"/>
      <c r="X183" s="220"/>
      <c r="Y183" s="253"/>
      <c r="Z183" s="253"/>
      <c r="AA183" s="253"/>
      <c r="AB183" s="253"/>
      <c r="AC183" s="253"/>
      <c r="AD183" s="253"/>
      <c r="AE183" s="253"/>
      <c r="AF183" s="254"/>
      <c r="AG183" s="254"/>
      <c r="AH183" s="254"/>
      <c r="AI183" s="254"/>
      <c r="AJ183" s="254"/>
      <c r="AK183" s="254"/>
      <c r="AL183" s="283"/>
      <c r="AM183" s="283"/>
      <c r="AN183" s="283"/>
      <c r="AO183" s="220"/>
      <c r="AP183" s="220"/>
      <c r="AQ183" s="220"/>
      <c r="AR183" s="220"/>
      <c r="AS183" s="220"/>
      <c r="AT183" s="220"/>
      <c r="AU183" s="220"/>
      <c r="AV183" s="346"/>
      <c r="AW183" s="346"/>
      <c r="AX183" s="346"/>
      <c r="AY183" s="48"/>
    </row>
    <row r="184" spans="1:51" s="51" customFormat="1" ht="21" customHeight="1">
      <c r="A184" s="48"/>
      <c r="B184" s="219"/>
      <c r="C184" s="426">
        <v>27</v>
      </c>
      <c r="D184" s="918"/>
      <c r="E184" s="391" t="s">
        <v>758</v>
      </c>
      <c r="F184" s="241"/>
      <c r="G184" s="241"/>
      <c r="H184" s="241"/>
      <c r="I184" s="241"/>
      <c r="J184" s="241"/>
      <c r="K184" s="241"/>
      <c r="L184" s="241"/>
      <c r="M184" s="241"/>
      <c r="N184" s="395"/>
      <c r="O184" s="395"/>
      <c r="P184" s="395"/>
      <c r="Q184" s="395"/>
      <c r="R184" s="395"/>
      <c r="S184" s="395"/>
      <c r="T184" s="395"/>
      <c r="U184" s="395"/>
      <c r="V184" s="395"/>
      <c r="W184" s="395"/>
      <c r="X184" s="395"/>
      <c r="Y184" s="408"/>
      <c r="Z184" s="408"/>
      <c r="AA184" s="408"/>
      <c r="AB184" s="408"/>
      <c r="AC184" s="408"/>
      <c r="AD184" s="408"/>
      <c r="AE184" s="408"/>
      <c r="AF184" s="398"/>
      <c r="AG184" s="398"/>
      <c r="AH184" s="425"/>
      <c r="AI184" s="442">
        <v>27</v>
      </c>
      <c r="AJ184" s="398"/>
      <c r="AK184" s="398"/>
      <c r="AL184" s="399"/>
      <c r="AM184" s="399"/>
      <c r="AN184" s="399"/>
      <c r="AO184" s="395"/>
      <c r="AP184" s="395"/>
      <c r="AQ184" s="395"/>
      <c r="AR184" s="395"/>
      <c r="AS184" s="395"/>
      <c r="AT184" s="395"/>
      <c r="AU184" s="395"/>
      <c r="AV184" s="400"/>
      <c r="AW184" s="401"/>
      <c r="AX184" s="346"/>
      <c r="AY184" s="48"/>
    </row>
    <row r="185" spans="1:51" s="51" customFormat="1" ht="6" customHeight="1">
      <c r="A185" s="48"/>
      <c r="B185" s="219"/>
      <c r="C185" s="297"/>
      <c r="E185" s="48"/>
      <c r="F185" s="48"/>
      <c r="G185" s="48"/>
      <c r="H185" s="48"/>
      <c r="I185" s="48"/>
      <c r="J185" s="48"/>
      <c r="K185" s="48"/>
      <c r="L185" s="48"/>
      <c r="M185" s="48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53"/>
      <c r="Z185" s="253"/>
      <c r="AA185" s="253"/>
      <c r="AB185" s="253"/>
      <c r="AC185" s="253"/>
      <c r="AD185" s="253"/>
      <c r="AE185" s="253"/>
      <c r="AF185" s="254"/>
      <c r="AG185" s="254"/>
      <c r="AH185" s="254"/>
      <c r="AI185" s="254"/>
      <c r="AJ185" s="254"/>
      <c r="AK185" s="254"/>
      <c r="AL185" s="283"/>
      <c r="AM185" s="283"/>
      <c r="AN185" s="283"/>
      <c r="AO185" s="220"/>
      <c r="AP185" s="220"/>
      <c r="AQ185" s="220"/>
      <c r="AR185" s="220"/>
      <c r="AS185" s="220"/>
      <c r="AT185" s="220"/>
      <c r="AU185" s="220"/>
      <c r="AV185" s="346"/>
      <c r="AW185" s="346"/>
      <c r="AX185" s="346"/>
      <c r="AY185" s="48"/>
    </row>
    <row r="186" spans="1:51" s="51" customFormat="1" ht="21" hidden="1" customHeight="1">
      <c r="A186" s="48"/>
      <c r="B186" s="219"/>
      <c r="C186" s="426"/>
      <c r="D186" s="424"/>
      <c r="E186" s="427" t="s">
        <v>707</v>
      </c>
      <c r="F186" s="393"/>
      <c r="G186" s="393"/>
      <c r="H186" s="393"/>
      <c r="I186" s="393"/>
      <c r="J186" s="393"/>
      <c r="K186" s="393"/>
      <c r="L186" s="393"/>
      <c r="M186" s="393"/>
      <c r="N186" s="393"/>
      <c r="O186" s="393"/>
      <c r="P186" s="393"/>
      <c r="Q186" s="393"/>
      <c r="R186" s="475"/>
      <c r="S186" s="475"/>
      <c r="T186" s="475"/>
      <c r="U186" s="475"/>
      <c r="V186" s="475"/>
      <c r="W186" s="475"/>
      <c r="X186" s="475"/>
      <c r="Y186" s="475"/>
      <c r="Z186" s="475"/>
      <c r="AA186" s="475"/>
      <c r="AB186" s="475"/>
      <c r="AC186" s="475"/>
      <c r="AD186" s="475"/>
      <c r="AE186" s="475"/>
      <c r="AF186" s="475"/>
      <c r="AG186" s="413"/>
      <c r="AH186" s="414" t="s">
        <v>708</v>
      </c>
      <c r="AI186" s="428"/>
      <c r="AJ186" s="393"/>
      <c r="AK186" s="393"/>
      <c r="AL186" s="393"/>
      <c r="AM186" s="443"/>
      <c r="AN186" s="476"/>
      <c r="AO186" s="476"/>
      <c r="AP186" s="476"/>
      <c r="AQ186" s="476"/>
      <c r="AR186" s="476"/>
      <c r="AS186" s="476"/>
      <c r="AT186" s="476"/>
      <c r="AU186" s="476"/>
      <c r="AV186" s="476"/>
      <c r="AW186" s="477"/>
      <c r="AX186" s="346"/>
      <c r="AY186" s="48"/>
    </row>
    <row r="187" spans="1:51" s="51" customFormat="1" ht="15" customHeight="1">
      <c r="A187" s="48"/>
      <c r="B187" s="219"/>
      <c r="C187" s="297"/>
      <c r="E187" s="48"/>
      <c r="F187" s="48"/>
      <c r="G187" s="48"/>
      <c r="H187" s="48"/>
      <c r="I187" s="48"/>
      <c r="J187" s="48"/>
      <c r="K187" s="48"/>
      <c r="L187" s="48"/>
      <c r="M187" s="48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53"/>
      <c r="Z187" s="253"/>
      <c r="AA187" s="253"/>
      <c r="AB187" s="253"/>
      <c r="AC187" s="253"/>
      <c r="AD187" s="253"/>
      <c r="AE187" s="253"/>
      <c r="AF187" s="254"/>
      <c r="AG187" s="254"/>
      <c r="AH187" s="254"/>
      <c r="AI187" s="254"/>
      <c r="AJ187" s="254"/>
      <c r="AK187" s="254"/>
      <c r="AL187" s="283"/>
      <c r="AM187" s="283"/>
      <c r="AN187" s="283"/>
      <c r="AO187" s="220"/>
      <c r="AP187" s="220"/>
      <c r="AQ187" s="220"/>
      <c r="AR187" s="220"/>
      <c r="AS187" s="220"/>
      <c r="AT187" s="220"/>
      <c r="AU187" s="220"/>
      <c r="AV187" s="346"/>
      <c r="AW187" s="346"/>
      <c r="AX187" s="346"/>
      <c r="AY187" s="48"/>
    </row>
    <row r="188" spans="1:51" s="51" customFormat="1" ht="15" customHeight="1">
      <c r="A188" s="48"/>
      <c r="B188" s="219"/>
      <c r="C188" s="416" t="s">
        <v>247</v>
      </c>
      <c r="D188" s="1726" t="str">
        <f>'Other Deails'!$A$6</f>
        <v>KIRITCHANDRA JAYANTILAL PATEL</v>
      </c>
      <c r="E188" s="1506"/>
      <c r="F188" s="1506"/>
      <c r="G188" s="1506"/>
      <c r="H188" s="1506"/>
      <c r="I188" s="1506"/>
      <c r="J188" s="1506"/>
      <c r="K188" s="1506"/>
      <c r="L188" s="1506"/>
      <c r="M188" s="1506"/>
      <c r="N188" s="1506"/>
      <c r="O188" s="1506"/>
      <c r="P188" s="1506"/>
      <c r="Q188" s="1506"/>
      <c r="R188" s="1506"/>
      <c r="S188" s="1506"/>
      <c r="T188" s="1506"/>
      <c r="U188" s="1506"/>
      <c r="V188" s="1506"/>
      <c r="W188" s="1506"/>
      <c r="X188" s="1506"/>
      <c r="Y188" s="1506"/>
      <c r="Z188" s="501"/>
      <c r="AA188" s="501"/>
      <c r="AB188" s="501"/>
      <c r="AC188" s="501"/>
      <c r="AD188" s="505" t="str">
        <f>IF('Other Deails'!H19="male","Son","Daughter")</f>
        <v>Son</v>
      </c>
      <c r="AE188" s="149" t="s">
        <v>314</v>
      </c>
      <c r="AF188" s="1506" t="str">
        <f>'Other Deails'!A7</f>
        <v>JAYANTILAL RATILAL PATEL</v>
      </c>
      <c r="AG188" s="1506"/>
      <c r="AH188" s="1506"/>
      <c r="AI188" s="1506"/>
      <c r="AJ188" s="1506"/>
      <c r="AK188" s="1506"/>
      <c r="AL188" s="1506"/>
      <c r="AM188" s="1506"/>
      <c r="AN188" s="1506"/>
      <c r="AO188" s="1506"/>
      <c r="AP188" s="1506"/>
      <c r="AQ188" s="1506"/>
      <c r="AR188" s="1506"/>
      <c r="AS188" s="1506"/>
      <c r="AT188" s="417"/>
      <c r="AU188" s="417"/>
      <c r="AV188" s="418"/>
      <c r="AW188" s="418" t="s">
        <v>709</v>
      </c>
      <c r="AX188" s="346"/>
      <c r="AY188" s="48"/>
    </row>
    <row r="189" spans="1:51" s="51" customFormat="1" ht="15" customHeight="1">
      <c r="A189" s="48"/>
      <c r="B189" s="219"/>
      <c r="C189" s="149" t="s">
        <v>710</v>
      </c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419"/>
      <c r="Y189" s="419"/>
      <c r="Z189" s="149"/>
      <c r="AA189" s="149"/>
      <c r="AB189" s="149"/>
      <c r="AC189" s="420"/>
      <c r="AD189" s="420"/>
      <c r="AE189" s="420"/>
      <c r="AF189" s="420"/>
      <c r="AG189" s="420"/>
      <c r="AH189" s="420"/>
      <c r="AI189" s="420"/>
      <c r="AJ189" s="420"/>
      <c r="AK189" s="420"/>
      <c r="AL189" s="420"/>
      <c r="AM189" s="420"/>
      <c r="AN189" s="420"/>
      <c r="AO189" s="420"/>
      <c r="AP189" s="421"/>
      <c r="AQ189" s="421"/>
      <c r="AR189" s="421"/>
      <c r="AS189" s="421"/>
      <c r="AT189" s="421"/>
      <c r="AU189" s="421"/>
      <c r="AV189" s="422"/>
      <c r="AW189" s="423"/>
      <c r="AX189" s="415"/>
      <c r="AY189" s="219"/>
    </row>
    <row r="190" spans="1:51" s="51" customFormat="1" ht="15" customHeight="1">
      <c r="A190" s="48"/>
      <c r="B190" s="219"/>
      <c r="C190" s="483" t="s">
        <v>711</v>
      </c>
      <c r="D190" s="483"/>
      <c r="E190" s="483"/>
      <c r="F190" s="483"/>
      <c r="G190" s="483"/>
      <c r="H190" s="483"/>
      <c r="I190" s="483"/>
      <c r="J190" s="483"/>
      <c r="K190" s="483"/>
      <c r="L190" s="483"/>
      <c r="M190" s="483"/>
      <c r="N190" s="483"/>
      <c r="O190" s="483"/>
      <c r="P190" s="483"/>
      <c r="Q190" s="483"/>
      <c r="R190" s="483"/>
      <c r="S190" s="483"/>
      <c r="T190" s="483"/>
      <c r="U190" s="483"/>
      <c r="V190" s="483"/>
      <c r="W190" s="483"/>
      <c r="X190" s="483"/>
      <c r="Y190" s="483"/>
      <c r="Z190" s="483"/>
      <c r="AA190" s="483"/>
      <c r="AB190" s="149"/>
      <c r="AC190" s="420"/>
      <c r="AD190" s="419"/>
      <c r="AE190" s="420"/>
      <c r="AF190" s="420"/>
      <c r="AG190" s="420"/>
      <c r="AH190" s="420"/>
      <c r="AI190" s="420"/>
      <c r="AJ190" s="420"/>
      <c r="AK190" s="420"/>
      <c r="AL190" s="420"/>
      <c r="AM190" s="420"/>
      <c r="AN190" s="420"/>
      <c r="AO190" s="420"/>
      <c r="AP190" s="421"/>
      <c r="AQ190" s="421"/>
      <c r="AR190" s="421"/>
      <c r="AS190" s="421"/>
      <c r="AT190" s="421"/>
      <c r="AU190" s="421"/>
      <c r="AV190" s="422"/>
      <c r="AW190" s="423"/>
      <c r="AX190" s="415"/>
      <c r="AY190" s="219"/>
    </row>
    <row r="191" spans="1:51" s="51" customFormat="1" ht="15" customHeight="1">
      <c r="A191" s="48"/>
      <c r="B191" s="219"/>
      <c r="C191" s="149" t="s">
        <v>63</v>
      </c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420"/>
      <c r="AD191" s="420"/>
      <c r="AE191" s="420"/>
      <c r="AF191" s="420"/>
      <c r="AG191" s="420"/>
      <c r="AH191" s="420"/>
      <c r="AI191" s="420"/>
      <c r="AJ191" s="420"/>
      <c r="AK191" s="420"/>
      <c r="AL191" s="420"/>
      <c r="AM191" s="420"/>
      <c r="AN191" s="420"/>
      <c r="AO191" s="420"/>
      <c r="AP191" s="421"/>
      <c r="AQ191" s="421"/>
      <c r="AR191" s="421"/>
      <c r="AS191" s="421"/>
      <c r="AT191" s="421"/>
      <c r="AU191" s="421"/>
      <c r="AV191" s="422"/>
      <c r="AW191" s="423"/>
      <c r="AX191" s="415"/>
      <c r="AY191" s="219"/>
    </row>
    <row r="192" spans="1:51" s="51" customFormat="1" ht="13.5" customHeight="1">
      <c r="A192" s="48"/>
      <c r="B192" s="219"/>
      <c r="C192" s="419"/>
      <c r="D192" s="420"/>
      <c r="E192" s="420"/>
      <c r="F192" s="420"/>
      <c r="G192" s="420"/>
      <c r="H192" s="420"/>
      <c r="I192" s="420"/>
      <c r="J192" s="420"/>
      <c r="K192" s="420"/>
      <c r="L192" s="420"/>
      <c r="M192" s="420"/>
      <c r="N192" s="420"/>
      <c r="O192" s="420"/>
      <c r="P192" s="420"/>
      <c r="Q192" s="420"/>
      <c r="R192" s="420"/>
      <c r="S192" s="420"/>
      <c r="T192" s="420"/>
      <c r="U192" s="420"/>
      <c r="V192" s="420"/>
      <c r="W192" s="420"/>
      <c r="X192" s="420"/>
      <c r="Y192" s="420"/>
      <c r="Z192" s="420"/>
      <c r="AA192" s="420"/>
      <c r="AB192" s="420"/>
      <c r="AC192" s="420"/>
      <c r="AD192" s="420"/>
      <c r="AE192" s="420"/>
      <c r="AF192" s="420"/>
      <c r="AG192" s="420"/>
      <c r="AH192" s="420"/>
      <c r="AI192" s="420"/>
      <c r="AJ192" s="420"/>
      <c r="AK192" s="420"/>
      <c r="AL192" s="420"/>
      <c r="AM192" s="420"/>
      <c r="AN192" s="420"/>
      <c r="AO192" s="420"/>
      <c r="AP192" s="421"/>
      <c r="AQ192" s="421"/>
      <c r="AR192" s="421"/>
      <c r="AS192" s="421"/>
      <c r="AT192" s="421"/>
      <c r="AU192" s="421"/>
      <c r="AV192" s="422"/>
      <c r="AW192" s="423"/>
      <c r="AX192" s="415"/>
      <c r="AY192" s="219"/>
    </row>
    <row r="193" spans="1:248" s="51" customFormat="1" ht="15" customHeight="1">
      <c r="A193" s="48"/>
      <c r="B193" s="219"/>
      <c r="C193" s="19" t="s">
        <v>212</v>
      </c>
      <c r="D193" s="18"/>
      <c r="E193" s="18"/>
      <c r="F193" s="1720" t="str">
        <f>'Other Deails'!H25</f>
        <v>Ahwa</v>
      </c>
      <c r="G193" s="1720"/>
      <c r="H193" s="1720"/>
      <c r="I193" s="1720"/>
      <c r="J193" s="1720"/>
      <c r="K193" s="1720"/>
      <c r="L193" s="1720"/>
      <c r="M193" s="1720"/>
      <c r="N193" s="18"/>
      <c r="O193" s="18"/>
      <c r="P193" s="18"/>
      <c r="Q193" s="18"/>
      <c r="R193" s="18"/>
      <c r="S193" s="18"/>
      <c r="T193" s="18"/>
      <c r="U193" s="18"/>
      <c r="V193" s="19" t="s">
        <v>213</v>
      </c>
      <c r="W193" s="18"/>
      <c r="X193" s="18"/>
      <c r="Y193" s="1721">
        <f ca="1">TODAY()</f>
        <v>43519</v>
      </c>
      <c r="Z193" s="1721"/>
      <c r="AA193" s="1721"/>
      <c r="AB193" s="1721"/>
      <c r="AC193" s="1721"/>
      <c r="AD193" s="18"/>
      <c r="AE193" s="18"/>
      <c r="AF193" s="387" t="s">
        <v>712</v>
      </c>
      <c r="AG193" s="18"/>
      <c r="AH193" s="18"/>
      <c r="AI193" s="22"/>
      <c r="AJ193" s="22"/>
      <c r="AK193" s="18"/>
      <c r="AL193" s="18"/>
      <c r="AM193" s="18"/>
      <c r="AN193" s="18"/>
      <c r="AO193" s="18"/>
      <c r="AP193" s="220"/>
      <c r="AQ193" s="220"/>
      <c r="AR193" s="220"/>
      <c r="AS193" s="220"/>
      <c r="AT193" s="220"/>
      <c r="AU193" s="220"/>
      <c r="AV193" s="346"/>
      <c r="AW193" s="346"/>
      <c r="AX193" s="346"/>
      <c r="AY193" s="48"/>
    </row>
    <row r="194" spans="1:248" s="51" customFormat="1" ht="6" customHeight="1">
      <c r="A194" s="48"/>
      <c r="B194" s="219"/>
      <c r="C194" s="419"/>
      <c r="D194" s="420"/>
      <c r="E194" s="420"/>
      <c r="F194" s="420"/>
      <c r="G194" s="420"/>
      <c r="H194" s="420"/>
      <c r="I194" s="420"/>
      <c r="J194" s="420"/>
      <c r="K194" s="420"/>
      <c r="L194" s="420"/>
      <c r="M194" s="420"/>
      <c r="N194" s="420"/>
      <c r="O194" s="420"/>
      <c r="P194" s="420"/>
      <c r="Q194" s="420"/>
      <c r="R194" s="420"/>
      <c r="S194" s="420"/>
      <c r="T194" s="420"/>
      <c r="U194" s="420"/>
      <c r="V194" s="420"/>
      <c r="W194" s="420"/>
      <c r="X194" s="420"/>
      <c r="Y194" s="420"/>
      <c r="Z194" s="420"/>
      <c r="AA194" s="420"/>
      <c r="AB194" s="420"/>
      <c r="AC194" s="420"/>
      <c r="AD194" s="420"/>
      <c r="AE194" s="420"/>
      <c r="AF194" s="420"/>
      <c r="AG194" s="420"/>
      <c r="AH194" s="420"/>
      <c r="AI194" s="420"/>
      <c r="AJ194" s="420"/>
      <c r="AK194" s="420"/>
      <c r="AL194" s="420"/>
      <c r="AM194" s="420"/>
      <c r="AN194" s="420"/>
      <c r="AO194" s="420"/>
      <c r="AP194" s="421"/>
      <c r="AQ194" s="421"/>
      <c r="AR194" s="421"/>
      <c r="AS194" s="421"/>
      <c r="AT194" s="421"/>
      <c r="AU194" s="421"/>
      <c r="AV194" s="422"/>
      <c r="AW194" s="423"/>
      <c r="AX194" s="415"/>
      <c r="AY194" s="219"/>
    </row>
    <row r="195" spans="1:248" s="51" customFormat="1" ht="21" customHeight="1">
      <c r="A195" s="48"/>
      <c r="B195" s="219"/>
      <c r="C195" s="429">
        <v>28</v>
      </c>
      <c r="D195" s="918"/>
      <c r="E195" s="427" t="s">
        <v>713</v>
      </c>
      <c r="F195" s="393"/>
      <c r="G195" s="393"/>
      <c r="H195" s="393"/>
      <c r="I195" s="393"/>
      <c r="J195" s="393"/>
      <c r="K195" s="393"/>
      <c r="L195" s="393"/>
      <c r="M195" s="393"/>
      <c r="N195" s="393"/>
      <c r="O195" s="393"/>
      <c r="P195" s="393"/>
      <c r="Q195" s="393"/>
      <c r="R195" s="411"/>
      <c r="S195" s="412"/>
      <c r="T195" s="412"/>
      <c r="U195" s="393"/>
      <c r="V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F195" s="393"/>
      <c r="AG195" s="411"/>
      <c r="AH195" s="412"/>
      <c r="AI195" s="430"/>
      <c r="AJ195" s="393"/>
      <c r="AK195" s="393"/>
      <c r="AL195" s="393"/>
      <c r="AM195" s="393"/>
      <c r="AN195" s="393"/>
      <c r="AO195" s="393"/>
      <c r="AP195" s="393"/>
      <c r="AQ195" s="393"/>
      <c r="AR195" s="393"/>
      <c r="AS195" s="393"/>
      <c r="AT195" s="393"/>
      <c r="AU195" s="393"/>
      <c r="AV195" s="393"/>
      <c r="AW195" s="394"/>
      <c r="AX195" s="346"/>
      <c r="AY195" s="48"/>
    </row>
    <row r="196" spans="1:248" ht="21" customHeight="1">
      <c r="C196" s="431" t="s">
        <v>714</v>
      </c>
      <c r="D196" s="432"/>
      <c r="E196" s="432"/>
      <c r="F196" s="432"/>
      <c r="G196" s="432"/>
      <c r="H196" s="432"/>
      <c r="I196" s="432"/>
      <c r="J196" s="432"/>
      <c r="K196" s="432"/>
      <c r="L196" s="433"/>
      <c r="M196" s="434"/>
      <c r="N196" s="322" t="s">
        <v>715</v>
      </c>
      <c r="O196" s="322"/>
      <c r="P196" s="322"/>
      <c r="Q196" s="322"/>
      <c r="R196" s="322"/>
      <c r="S196" s="444"/>
      <c r="T196" s="444"/>
      <c r="U196" s="444"/>
      <c r="V196" s="444"/>
      <c r="W196" s="444"/>
      <c r="X196" s="444"/>
      <c r="Y196" s="444"/>
      <c r="Z196" s="444"/>
      <c r="AA196" s="444"/>
      <c r="AB196" s="444"/>
      <c r="AC196" s="444"/>
      <c r="AD196" s="444"/>
      <c r="AE196" s="452"/>
      <c r="AF196" s="327" t="s">
        <v>716</v>
      </c>
      <c r="AG196" s="328"/>
      <c r="AH196" s="328"/>
      <c r="AI196" s="328"/>
      <c r="AJ196" s="328"/>
      <c r="AK196" s="328"/>
      <c r="AL196" s="328"/>
      <c r="AM196" s="328"/>
      <c r="AN196" s="328"/>
      <c r="AO196" s="359"/>
      <c r="AP196" s="359"/>
      <c r="AQ196" s="359"/>
      <c r="AR196" s="359"/>
      <c r="AS196" s="359"/>
      <c r="AT196" s="359"/>
      <c r="AU196" s="359"/>
      <c r="AV196" s="359"/>
      <c r="AW196" s="445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  <c r="GH196" s="51"/>
      <c r="GI196" s="51"/>
      <c r="GJ196" s="51"/>
      <c r="GK196" s="51"/>
      <c r="GL196" s="51"/>
      <c r="GM196" s="51"/>
      <c r="GN196" s="51"/>
      <c r="GO196" s="51"/>
      <c r="GP196" s="51"/>
      <c r="GQ196" s="51"/>
      <c r="GR196" s="51"/>
      <c r="GS196" s="51"/>
      <c r="GT196" s="51"/>
      <c r="GU196" s="51"/>
      <c r="GV196" s="51"/>
      <c r="GW196" s="51"/>
      <c r="GX196" s="51"/>
      <c r="GY196" s="51"/>
      <c r="GZ196" s="51"/>
      <c r="HA196" s="51"/>
      <c r="HB196" s="51"/>
      <c r="HC196" s="51"/>
      <c r="HD196" s="51"/>
      <c r="HE196" s="51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</row>
    <row r="197" spans="1:248" ht="21" customHeight="1">
      <c r="B197" s="51"/>
      <c r="C197" s="478"/>
      <c r="D197" s="478"/>
      <c r="E197" s="478"/>
      <c r="F197" s="478"/>
      <c r="G197" s="478"/>
      <c r="H197" s="478"/>
      <c r="I197" s="478"/>
      <c r="J197" s="478"/>
      <c r="K197" s="478"/>
      <c r="L197" s="478"/>
      <c r="M197" s="435"/>
      <c r="N197" s="480"/>
      <c r="O197" s="480"/>
      <c r="P197" s="480"/>
      <c r="Q197" s="480"/>
      <c r="R197" s="480"/>
      <c r="S197" s="480"/>
      <c r="T197" s="480"/>
      <c r="U197" s="480"/>
      <c r="V197" s="480"/>
      <c r="W197" s="480"/>
      <c r="X197" s="480"/>
      <c r="Y197" s="480"/>
      <c r="Z197" s="480"/>
      <c r="AA197" s="480"/>
      <c r="AB197" s="480"/>
      <c r="AC197" s="480"/>
      <c r="AD197" s="480"/>
      <c r="AE197" s="481"/>
      <c r="AF197" s="479"/>
      <c r="AG197" s="480"/>
      <c r="AH197" s="480"/>
      <c r="AI197" s="480"/>
      <c r="AJ197" s="480"/>
      <c r="AK197" s="480"/>
      <c r="AL197" s="480"/>
      <c r="AM197" s="480"/>
      <c r="AN197" s="480"/>
      <c r="AO197" s="480"/>
      <c r="AP197" s="480"/>
      <c r="AQ197" s="480"/>
      <c r="AR197" s="480"/>
      <c r="AS197" s="480"/>
      <c r="AT197" s="480"/>
      <c r="AU197" s="480"/>
      <c r="AV197" s="480"/>
      <c r="AW197" s="48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</row>
    <row r="198" spans="1:248" ht="21" customHeight="1">
      <c r="B198" s="51"/>
      <c r="C198" s="429">
        <v>29</v>
      </c>
      <c r="D198" s="431" t="s">
        <v>717</v>
      </c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391"/>
      <c r="W198" s="391"/>
      <c r="X198" s="391"/>
      <c r="Y198" s="391"/>
      <c r="Z198" s="391"/>
      <c r="AA198" s="391"/>
      <c r="AB198" s="391"/>
      <c r="AC198" s="391"/>
      <c r="AD198" s="391"/>
      <c r="AE198" s="391"/>
      <c r="AF198" s="391"/>
      <c r="AG198" s="391"/>
      <c r="AH198" s="391"/>
      <c r="AI198" s="391"/>
      <c r="AJ198" s="391"/>
      <c r="AK198" s="371"/>
      <c r="AL198" s="391"/>
      <c r="AM198" s="391"/>
      <c r="AN198" s="391"/>
      <c r="AO198" s="391"/>
      <c r="AP198" s="391"/>
      <c r="AQ198" s="391"/>
      <c r="AR198" s="391"/>
      <c r="AS198" s="391"/>
      <c r="AT198" s="391"/>
      <c r="AU198" s="391"/>
      <c r="AV198" s="391"/>
      <c r="AW198" s="392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  <c r="GH198" s="51"/>
      <c r="GI198" s="51"/>
      <c r="GJ198" s="51"/>
      <c r="GK198" s="51"/>
      <c r="GL198" s="51"/>
      <c r="GM198" s="51"/>
      <c r="GN198" s="51"/>
      <c r="GO198" s="51"/>
      <c r="GP198" s="51"/>
      <c r="GQ198" s="51"/>
      <c r="GR198" s="51"/>
      <c r="GS198" s="51"/>
      <c r="GT198" s="51"/>
      <c r="GU198" s="51"/>
      <c r="GV198" s="51"/>
      <c r="GW198" s="51"/>
      <c r="GX198" s="51"/>
      <c r="GY198" s="51"/>
      <c r="GZ198" s="51"/>
      <c r="HA198" s="51"/>
      <c r="HB198" s="51"/>
      <c r="HC198" s="51"/>
      <c r="HD198" s="51"/>
      <c r="HE198" s="51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</row>
    <row r="199" spans="1:248" ht="15" customHeight="1"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</row>
    <row r="200" spans="1:248" hidden="1"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/>
      <c r="GO200" s="51"/>
      <c r="GP200" s="51"/>
      <c r="GQ200" s="51"/>
      <c r="GR200" s="51"/>
      <c r="GS200" s="51"/>
      <c r="GT200" s="51"/>
      <c r="GU200" s="51"/>
      <c r="GV200" s="51"/>
      <c r="GW200" s="51"/>
      <c r="GX200" s="51"/>
      <c r="GY200" s="51"/>
      <c r="GZ200" s="51"/>
      <c r="HA200" s="51"/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</row>
    <row r="201" spans="1:248" hidden="1"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</row>
    <row r="202" spans="1:248" hidden="1"/>
    <row r="203" spans="1:248" hidden="1"/>
    <row r="204" spans="1:248" hidden="1"/>
    <row r="205" spans="1:248" hidden="1"/>
    <row r="206" spans="1:248" hidden="1"/>
    <row r="207" spans="1:248" hidden="1"/>
    <row r="208" spans="1:24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E221" sheet="1" objects="1" scenarios="1" formatCells="0" formatColumns="0" formatRows="0"/>
  <mergeCells count="207">
    <mergeCell ref="F193:M193"/>
    <mergeCell ref="Y193:AC193"/>
    <mergeCell ref="AH182:AI182"/>
    <mergeCell ref="AJ182:AW182"/>
    <mergeCell ref="D188:Y188"/>
    <mergeCell ref="AF188:AS188"/>
    <mergeCell ref="D182:E182"/>
    <mergeCell ref="F182:Q182"/>
    <mergeCell ref="S182:T182"/>
    <mergeCell ref="U182:AF182"/>
    <mergeCell ref="A2:O2"/>
    <mergeCell ref="P2:AW2"/>
    <mergeCell ref="D180:E180"/>
    <mergeCell ref="F180:Q180"/>
    <mergeCell ref="S180:T180"/>
    <mergeCell ref="U180:AF180"/>
    <mergeCell ref="AC170:AJ170"/>
    <mergeCell ref="AP170:AW170"/>
    <mergeCell ref="AH179:AI179"/>
    <mergeCell ref="AJ179:AW179"/>
    <mergeCell ref="AH180:AI180"/>
    <mergeCell ref="AJ180:AW180"/>
    <mergeCell ref="AH181:AI181"/>
    <mergeCell ref="AJ181:AW181"/>
    <mergeCell ref="S181:T181"/>
    <mergeCell ref="U181:AF181"/>
    <mergeCell ref="D179:E179"/>
    <mergeCell ref="F179:Q179"/>
    <mergeCell ref="S179:T179"/>
    <mergeCell ref="U179:AF179"/>
    <mergeCell ref="D181:E181"/>
    <mergeCell ref="F181:Q181"/>
    <mergeCell ref="AC173:AJ173"/>
    <mergeCell ref="AP173:AW173"/>
    <mergeCell ref="AC166:AJ166"/>
    <mergeCell ref="AP166:AW166"/>
    <mergeCell ref="AC168:AJ168"/>
    <mergeCell ref="AP168:AW168"/>
    <mergeCell ref="AC169:AJ169"/>
    <mergeCell ref="AP169:AW169"/>
    <mergeCell ref="AC167:AJ167"/>
    <mergeCell ref="AP167:AW167"/>
    <mergeCell ref="AC164:AJ164"/>
    <mergeCell ref="AK164:AO165"/>
    <mergeCell ref="AP164:AW165"/>
    <mergeCell ref="E165:U165"/>
    <mergeCell ref="AC165:AJ165"/>
    <mergeCell ref="E164:U164"/>
    <mergeCell ref="V164:AB165"/>
    <mergeCell ref="C150:C160"/>
    <mergeCell ref="D155:D156"/>
    <mergeCell ref="C164:C175"/>
    <mergeCell ref="D164:D165"/>
    <mergeCell ref="D153:D154"/>
    <mergeCell ref="D150:D151"/>
    <mergeCell ref="D157:D158"/>
    <mergeCell ref="E150:N151"/>
    <mergeCell ref="Y152:AD152"/>
    <mergeCell ref="AE152:AK152"/>
    <mergeCell ref="O150:X151"/>
    <mergeCell ref="Y150:AD151"/>
    <mergeCell ref="AE150:AK151"/>
    <mergeCell ref="E152:M152"/>
    <mergeCell ref="O152:X152"/>
    <mergeCell ref="AI143:AM144"/>
    <mergeCell ref="AL150:AQ151"/>
    <mergeCell ref="AS141:AW142"/>
    <mergeCell ref="AN143:AR144"/>
    <mergeCell ref="AS143:AW144"/>
    <mergeCell ref="AI141:AM142"/>
    <mergeCell ref="AI145:AM146"/>
    <mergeCell ref="AN145:AR146"/>
    <mergeCell ref="AS145:AW146"/>
    <mergeCell ref="AN141:AR142"/>
    <mergeCell ref="C138:C146"/>
    <mergeCell ref="D138:D139"/>
    <mergeCell ref="E138:N138"/>
    <mergeCell ref="O138:X139"/>
    <mergeCell ref="D145:D146"/>
    <mergeCell ref="O140:X140"/>
    <mergeCell ref="Y145:AC146"/>
    <mergeCell ref="AD145:AH146"/>
    <mergeCell ref="D141:D142"/>
    <mergeCell ref="Y141:AC142"/>
    <mergeCell ref="D143:D144"/>
    <mergeCell ref="AD141:AH142"/>
    <mergeCell ref="Y143:AC144"/>
    <mergeCell ref="AD143:AH144"/>
    <mergeCell ref="Y140:AC140"/>
    <mergeCell ref="F128:AO129"/>
    <mergeCell ref="E139:N139"/>
    <mergeCell ref="AD140:AH140"/>
    <mergeCell ref="E140:N140"/>
    <mergeCell ref="Y138:AC139"/>
    <mergeCell ref="AD138:AH139"/>
    <mergeCell ref="AN140:AR140"/>
    <mergeCell ref="AF80:AL80"/>
    <mergeCell ref="C124:D131"/>
    <mergeCell ref="AQ124:AW124"/>
    <mergeCell ref="AQ96:AW96"/>
    <mergeCell ref="AQ86:AW86"/>
    <mergeCell ref="AQ82:AW82"/>
    <mergeCell ref="AQ90:AW90"/>
    <mergeCell ref="AQ84:AW84"/>
    <mergeCell ref="AI60:AN60"/>
    <mergeCell ref="AI62:AN62"/>
    <mergeCell ref="W62:AB62"/>
    <mergeCell ref="K60:P60"/>
    <mergeCell ref="AQ70:AW70"/>
    <mergeCell ref="AQ78:AW78"/>
    <mergeCell ref="K64:P64"/>
    <mergeCell ref="E22:V22"/>
    <mergeCell ref="W22:AE22"/>
    <mergeCell ref="K62:P62"/>
    <mergeCell ref="W60:AB60"/>
    <mergeCell ref="W64:AB64"/>
    <mergeCell ref="K58:P58"/>
    <mergeCell ref="E34:V34"/>
    <mergeCell ref="W34:AE34"/>
    <mergeCell ref="AN36:AN37"/>
    <mergeCell ref="AI58:AN58"/>
    <mergeCell ref="E28:AF28"/>
    <mergeCell ref="AN24:AS24"/>
    <mergeCell ref="AP36:AP37"/>
    <mergeCell ref="AQ36:AQ37"/>
    <mergeCell ref="AR36:AR37"/>
    <mergeCell ref="AU36:AU37"/>
    <mergeCell ref="AS36:AS37"/>
    <mergeCell ref="AT36:AT37"/>
    <mergeCell ref="AO36:AO37"/>
    <mergeCell ref="AQ94:AW94"/>
    <mergeCell ref="AQ98:AW98"/>
    <mergeCell ref="AW6:AW8"/>
    <mergeCell ref="AV6:AV8"/>
    <mergeCell ref="AQ6:AQ8"/>
    <mergeCell ref="AS6:AS8"/>
    <mergeCell ref="AT6:AT8"/>
    <mergeCell ref="AU6:AU8"/>
    <mergeCell ref="AR6:AR8"/>
    <mergeCell ref="AV36:AV37"/>
    <mergeCell ref="AQ92:AW92"/>
    <mergeCell ref="AQ54:AW54"/>
    <mergeCell ref="AQ88:AW88"/>
    <mergeCell ref="AQ72:AW72"/>
    <mergeCell ref="AQ80:AW80"/>
    <mergeCell ref="AQ76:AW76"/>
    <mergeCell ref="AQ74:AW74"/>
    <mergeCell ref="W19:AK19"/>
    <mergeCell ref="AJ24:AL24"/>
    <mergeCell ref="A109:O109"/>
    <mergeCell ref="P109:AW109"/>
    <mergeCell ref="C112:D122"/>
    <mergeCell ref="AF112:AL112"/>
    <mergeCell ref="AF114:AL114"/>
    <mergeCell ref="AF116:AL116"/>
    <mergeCell ref="AF118:AL118"/>
    <mergeCell ref="AQ100:AW100"/>
    <mergeCell ref="AQ52:AW52"/>
    <mergeCell ref="AQ48:AW48"/>
    <mergeCell ref="AW36:AW37"/>
    <mergeCell ref="D5:D9"/>
    <mergeCell ref="C12:D24"/>
    <mergeCell ref="K24:X24"/>
    <mergeCell ref="Q17:X17"/>
    <mergeCell ref="E16:V16"/>
    <mergeCell ref="W16:AK16"/>
    <mergeCell ref="E19:V19"/>
    <mergeCell ref="AS140:AW140"/>
    <mergeCell ref="AS139:AW139"/>
    <mergeCell ref="AQ129:AW129"/>
    <mergeCell ref="C27:D41"/>
    <mergeCell ref="AF78:AL78"/>
    <mergeCell ref="AQ68:AW68"/>
    <mergeCell ref="AQ43:AW43"/>
    <mergeCell ref="AQ66:AW66"/>
    <mergeCell ref="AQ50:AW50"/>
    <mergeCell ref="AI64:AN64"/>
    <mergeCell ref="AR152:AW152"/>
    <mergeCell ref="AL153:AQ154"/>
    <mergeCell ref="AL155:AQ156"/>
    <mergeCell ref="AL157:AQ158"/>
    <mergeCell ref="C43:D72"/>
    <mergeCell ref="AC172:AJ172"/>
    <mergeCell ref="AP172:AW172"/>
    <mergeCell ref="AI138:AM139"/>
    <mergeCell ref="AN138:AR139"/>
    <mergeCell ref="W58:AB58"/>
    <mergeCell ref="AS138:AW138"/>
    <mergeCell ref="AI140:AM140"/>
    <mergeCell ref="AQ120:AW120"/>
    <mergeCell ref="AQ122:AW122"/>
    <mergeCell ref="AC174:AJ174"/>
    <mergeCell ref="AP174:AW174"/>
    <mergeCell ref="AR150:AW151"/>
    <mergeCell ref="AC171:AJ171"/>
    <mergeCell ref="AP171:AW171"/>
    <mergeCell ref="AL152:AQ152"/>
    <mergeCell ref="C74:D95"/>
    <mergeCell ref="AF88:AL88"/>
    <mergeCell ref="AD100:AN100"/>
    <mergeCell ref="AE98:AN98"/>
    <mergeCell ref="AE96:AN96"/>
    <mergeCell ref="AE94:AN94"/>
    <mergeCell ref="AE92:AN92"/>
    <mergeCell ref="AF86:AL86"/>
    <mergeCell ref="AF82:AL82"/>
    <mergeCell ref="AF90:AL90"/>
  </mergeCells>
  <phoneticPr fontId="19" type="noConversion"/>
  <hyperlinks>
    <hyperlink ref="K24" r:id="rId1" display="kirit422@gmail.com"/>
    <hyperlink ref="A109:C109" location="MainMenu!A1" display="MainMenu!A1"/>
    <hyperlink ref="A2:C2" location="MainMenu!A1" display="MainMenu!A1"/>
  </hyperlinks>
  <printOptions horizontalCentered="1"/>
  <pageMargins left="0" right="0" top="0.5" bottom="0.5" header="0.25" footer="0.4"/>
  <pageSetup paperSize="126" scale="67" fitToHeight="2" orientation="portrait" r:id="rId2"/>
  <headerFooter alignWithMargins="0">
    <oddHeader>&amp;L&amp;"Bookman Old Style,Bold"mrkiritpatel@gmail.com / imu20593@gmail.com / dpbaria@gmail.com</oddHeader>
    <oddFooter>&amp;LPrepared by Cyber Group Dangs      Page &amp;P of &amp;N</oddFooter>
  </headerFooter>
  <rowBreaks count="1" manualBreakCount="1">
    <brk id="106" max="239" man="1"/>
  </rowBreak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Q143"/>
  <sheetViews>
    <sheetView showRowColHeaders="0" workbookViewId="0">
      <pane xSplit="1" ySplit="2" topLeftCell="B57" activePane="bottomRight" state="frozen"/>
      <selection activeCell="R67" sqref="R67"/>
      <selection pane="topRight" activeCell="R67" sqref="R67"/>
      <selection pane="bottomLeft" activeCell="R67" sqref="R67"/>
      <selection pane="bottomRight" activeCell="C1" sqref="C1"/>
    </sheetView>
  </sheetViews>
  <sheetFormatPr defaultColWidth="0" defaultRowHeight="15" zeroHeight="1"/>
  <cols>
    <col min="1" max="1" width="1.5" style="86" customWidth="1"/>
    <col min="2" max="2" width="0.875" style="86" customWidth="1"/>
    <col min="3" max="3" width="6.875" style="86" bestFit="1" customWidth="1"/>
    <col min="4" max="4" width="3.5" style="86" customWidth="1"/>
    <col min="5" max="15" width="4.125" style="86" customWidth="1"/>
    <col min="16" max="16" width="3.875" style="86" bestFit="1" customWidth="1"/>
    <col min="17" max="18" width="3.625" style="86" customWidth="1"/>
    <col min="19" max="24" width="3.875" style="86" customWidth="1"/>
    <col min="25" max="25" width="1.125" style="86" customWidth="1"/>
    <col min="26" max="26" width="1.5" style="86" hidden="1" customWidth="1"/>
    <col min="27" max="43" width="3.875" style="86" hidden="1" customWidth="1"/>
    <col min="44" max="16384" width="0" style="86" hidden="1"/>
  </cols>
  <sheetData>
    <row r="1" spans="1:25" s="2" customFormat="1" ht="30.75" customHeight="1" thickBot="1">
      <c r="A1" s="105" t="s">
        <v>233</v>
      </c>
      <c r="B1" s="814"/>
      <c r="C1" s="813" t="s">
        <v>252</v>
      </c>
      <c r="D1" s="813"/>
      <c r="E1" s="813"/>
      <c r="F1" s="813"/>
      <c r="G1" s="813"/>
      <c r="H1" s="813"/>
      <c r="I1" s="813"/>
      <c r="J1" s="574"/>
      <c r="K1" s="1344" t="s">
        <v>28</v>
      </c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4"/>
      <c r="X1" s="1344"/>
    </row>
    <row r="2" spans="1:25" s="2" customFormat="1" ht="18" customHeight="1" thickTop="1" thickBot="1">
      <c r="A2" s="105" t="s">
        <v>233</v>
      </c>
      <c r="B2" s="815"/>
      <c r="C2" s="831" t="s">
        <v>197</v>
      </c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3"/>
      <c r="T2" s="823"/>
      <c r="U2" s="823"/>
      <c r="V2" s="823"/>
      <c r="W2" s="823"/>
      <c r="X2" s="832"/>
    </row>
    <row r="3" spans="1:25" ht="21.75" customHeight="1" thickTop="1">
      <c r="A3" s="111"/>
      <c r="B3" s="108"/>
      <c r="C3" s="161" t="str">
        <f>'Other Deails'!A22</f>
        <v>DANGS DISTRICT PANCHAYAT, AHWA</v>
      </c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1"/>
    </row>
    <row r="4" spans="1:25" ht="15.75">
      <c r="A4" s="111"/>
      <c r="B4" s="111"/>
      <c r="C4" s="113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762" t="s">
        <v>156</v>
      </c>
      <c r="U4" s="1270">
        <f>Salary!U4+365</f>
        <v>40603</v>
      </c>
      <c r="V4" s="1270"/>
      <c r="W4" s="1271">
        <f>Salary!W4+365</f>
        <v>40968</v>
      </c>
      <c r="X4" s="1271"/>
      <c r="Y4" s="111"/>
    </row>
    <row r="5" spans="1:25" ht="15.75">
      <c r="A5" s="111"/>
      <c r="B5" s="111"/>
      <c r="C5" s="776" t="s">
        <v>109</v>
      </c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762" t="s">
        <v>157</v>
      </c>
      <c r="O5" s="1270">
        <f>W4</f>
        <v>40968</v>
      </c>
      <c r="P5" s="1275"/>
      <c r="Q5" s="1271">
        <f>O5+365</f>
        <v>41333</v>
      </c>
      <c r="R5" s="1276"/>
      <c r="S5" s="112"/>
      <c r="T5" s="112"/>
      <c r="U5" s="112"/>
      <c r="V5" s="112"/>
      <c r="W5" s="112"/>
      <c r="X5" s="112"/>
      <c r="Y5" s="111"/>
    </row>
    <row r="6" spans="1:25" ht="2.25" customHeight="1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</row>
    <row r="7" spans="1:25" ht="17.25" customHeight="1">
      <c r="A7" s="111"/>
      <c r="B7" s="111"/>
      <c r="C7" s="1171" t="s">
        <v>204</v>
      </c>
      <c r="D7" s="1172"/>
      <c r="E7" s="1172"/>
      <c r="F7" s="1173"/>
      <c r="G7" s="1272" t="str">
        <f>'Other Deails'!A6</f>
        <v>KIRITCHANDRA JAYANTILAL PATEL</v>
      </c>
      <c r="H7" s="1273"/>
      <c r="I7" s="1273"/>
      <c r="J7" s="1273"/>
      <c r="K7" s="1273"/>
      <c r="L7" s="1273"/>
      <c r="M7" s="1273"/>
      <c r="N7" s="1273"/>
      <c r="O7" s="1273"/>
      <c r="P7" s="1273"/>
      <c r="Q7" s="1273"/>
      <c r="R7" s="1273"/>
      <c r="S7" s="1273"/>
      <c r="T7" s="1273"/>
      <c r="U7" s="1273"/>
      <c r="V7" s="1273"/>
      <c r="W7" s="1273"/>
      <c r="X7" s="1274"/>
      <c r="Y7" s="111"/>
    </row>
    <row r="8" spans="1:25" ht="17.25" customHeight="1">
      <c r="A8" s="111"/>
      <c r="B8" s="111"/>
      <c r="C8" s="1171" t="s">
        <v>256</v>
      </c>
      <c r="D8" s="1172"/>
      <c r="E8" s="1172"/>
      <c r="F8" s="1173"/>
      <c r="G8" s="1272" t="str">
        <f>'Other Deails'!A16</f>
        <v>SENIOR CLERK</v>
      </c>
      <c r="H8" s="1273"/>
      <c r="I8" s="1273"/>
      <c r="J8" s="1273"/>
      <c r="K8" s="1273"/>
      <c r="L8" s="1273"/>
      <c r="M8" s="1273"/>
      <c r="N8" s="1273"/>
      <c r="O8" s="1273"/>
      <c r="P8" s="1273"/>
      <c r="Q8" s="1273"/>
      <c r="R8" s="1273"/>
      <c r="S8" s="1273"/>
      <c r="T8" s="1273"/>
      <c r="U8" s="1273"/>
      <c r="V8" s="1273"/>
      <c r="W8" s="1273"/>
      <c r="X8" s="1274"/>
      <c r="Y8" s="111"/>
    </row>
    <row r="9" spans="1:25" ht="21" customHeight="1">
      <c r="A9" s="111"/>
      <c r="B9" s="111"/>
      <c r="C9" s="1264" t="s">
        <v>29</v>
      </c>
      <c r="D9" s="1265"/>
      <c r="E9" s="1265"/>
      <c r="F9" s="1265"/>
      <c r="G9" s="1266"/>
      <c r="H9" s="1254" t="str">
        <f>CONCATENATE('Other Deails'!H8,'Other Deails'!L2,'Other Deails'!H9,'Other Deails'!L2,'Other Deails'!H10,'Other Deails'!L2,'Other Deails'!H11,'Other Deails'!L2,'Other Deails'!H12,'Other Deails'!L2,'Other Deails'!H13)</f>
        <v>8/111,Various Colony ,Sunset Point Road,Near SBI Staff Qtr,Ahwa-Dangs,GUJARAT</v>
      </c>
      <c r="I9" s="1255"/>
      <c r="J9" s="1255"/>
      <c r="K9" s="1255"/>
      <c r="L9" s="1255"/>
      <c r="M9" s="1255"/>
      <c r="N9" s="1255"/>
      <c r="O9" s="1255"/>
      <c r="P9" s="1255"/>
      <c r="Q9" s="1255"/>
      <c r="R9" s="1255"/>
      <c r="S9" s="1255"/>
      <c r="T9" s="1255"/>
      <c r="U9" s="1255"/>
      <c r="V9" s="1255"/>
      <c r="W9" s="1255"/>
      <c r="X9" s="1256"/>
      <c r="Y9" s="111"/>
    </row>
    <row r="10" spans="1:25" ht="21" customHeight="1">
      <c r="A10" s="111"/>
      <c r="B10" s="111"/>
      <c r="C10" s="1267"/>
      <c r="D10" s="1268"/>
      <c r="E10" s="1268"/>
      <c r="F10" s="1268"/>
      <c r="G10" s="1269"/>
      <c r="H10" s="1257"/>
      <c r="I10" s="1258"/>
      <c r="J10" s="1258"/>
      <c r="K10" s="1258"/>
      <c r="L10" s="1258"/>
      <c r="M10" s="1258"/>
      <c r="N10" s="1258"/>
      <c r="O10" s="1258"/>
      <c r="P10" s="1258"/>
      <c r="Q10" s="1258"/>
      <c r="R10" s="1258"/>
      <c r="S10" s="1258"/>
      <c r="T10" s="1258"/>
      <c r="U10" s="1258"/>
      <c r="V10" s="1258"/>
      <c r="W10" s="1258"/>
      <c r="X10" s="1259"/>
      <c r="Y10" s="111"/>
    </row>
    <row r="11" spans="1:25" ht="15.75">
      <c r="A11" s="111"/>
      <c r="B11" s="111"/>
      <c r="C11" s="117" t="s">
        <v>338</v>
      </c>
      <c r="D11" s="117"/>
      <c r="E11" s="1262" t="str">
        <f>'Other Deails'!B17</f>
        <v>ACFPP3047F</v>
      </c>
      <c r="F11" s="1263"/>
      <c r="G11" s="1263"/>
      <c r="H11" s="1263"/>
      <c r="I11" s="1263"/>
      <c r="J11" s="1263"/>
      <c r="K11" s="1263"/>
      <c r="L11" s="1263"/>
      <c r="M11" s="1263"/>
      <c r="N11" s="1263"/>
      <c r="O11" s="1263"/>
      <c r="P11" s="1263"/>
      <c r="Q11" s="1263"/>
      <c r="R11" s="1263"/>
      <c r="S11" s="629" t="s">
        <v>339</v>
      </c>
      <c r="T11" s="630"/>
      <c r="U11" s="1260" t="s">
        <v>415</v>
      </c>
      <c r="V11" s="1260"/>
      <c r="W11" s="1260"/>
      <c r="X11" s="1261"/>
      <c r="Y11" s="111"/>
    </row>
    <row r="12" spans="1:25" ht="15.75">
      <c r="A12" s="111"/>
      <c r="B12" s="111"/>
      <c r="C12" s="118" t="s">
        <v>340</v>
      </c>
      <c r="D12" s="119" t="s">
        <v>341</v>
      </c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1" t="s">
        <v>229</v>
      </c>
      <c r="W12" s="121"/>
      <c r="X12" s="122"/>
      <c r="Y12" s="111"/>
    </row>
    <row r="13" spans="1:25">
      <c r="A13" s="111"/>
      <c r="B13" s="111"/>
      <c r="C13" s="123">
        <v>1</v>
      </c>
      <c r="D13" s="1171" t="s">
        <v>342</v>
      </c>
      <c r="E13" s="1172"/>
      <c r="F13" s="1172"/>
      <c r="G13" s="1172"/>
      <c r="H13" s="1172"/>
      <c r="I13" s="1172"/>
      <c r="J13" s="1172"/>
      <c r="K13" s="1172"/>
      <c r="L13" s="1172"/>
      <c r="M13" s="1172"/>
      <c r="N13" s="1172"/>
      <c r="O13" s="1172"/>
      <c r="P13" s="1172"/>
      <c r="Q13" s="1172"/>
      <c r="R13" s="1172"/>
      <c r="S13" s="1172"/>
      <c r="T13" s="1172"/>
      <c r="U13" s="1172"/>
      <c r="V13" s="1172"/>
      <c r="W13" s="1172"/>
      <c r="X13" s="1173"/>
      <c r="Y13" s="111"/>
    </row>
    <row r="14" spans="1:25" ht="33.75" customHeight="1">
      <c r="A14" s="111"/>
      <c r="B14" s="111"/>
      <c r="C14" s="124"/>
      <c r="D14" s="114" t="s">
        <v>206</v>
      </c>
      <c r="E14" s="1279" t="s">
        <v>30</v>
      </c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281">
        <f>(Salary!E31)+Salary!T34</f>
        <v>331204</v>
      </c>
      <c r="T14" s="1158"/>
      <c r="U14" s="1159"/>
      <c r="V14" s="1277">
        <f>S14</f>
        <v>331204</v>
      </c>
      <c r="W14" s="1277"/>
      <c r="X14" s="1277"/>
      <c r="Y14" s="111"/>
    </row>
    <row r="15" spans="1:25" ht="18" customHeight="1">
      <c r="A15" s="111"/>
      <c r="B15" s="111"/>
      <c r="C15" s="124"/>
      <c r="D15" s="114" t="s">
        <v>207</v>
      </c>
      <c r="E15" s="1280" t="s">
        <v>22</v>
      </c>
      <c r="F15" s="1172"/>
      <c r="G15" s="1172"/>
      <c r="H15" s="1172"/>
      <c r="I15" s="1172"/>
      <c r="J15" s="1172"/>
      <c r="K15" s="1172"/>
      <c r="L15" s="1172"/>
      <c r="M15" s="1172"/>
      <c r="N15" s="1172"/>
      <c r="O15" s="1172"/>
      <c r="P15" s="1172"/>
      <c r="Q15" s="1172"/>
      <c r="R15" s="1172"/>
      <c r="S15" s="1157">
        <f>Salary!U70</f>
        <v>0</v>
      </c>
      <c r="T15" s="1279"/>
      <c r="U15" s="1282"/>
      <c r="V15" s="1278"/>
      <c r="W15" s="1278"/>
      <c r="X15" s="1278"/>
      <c r="Y15" s="111"/>
    </row>
    <row r="16" spans="1:25" ht="18" customHeight="1">
      <c r="A16" s="111"/>
      <c r="B16" s="111"/>
      <c r="C16" s="124"/>
      <c r="D16" s="114" t="s">
        <v>208</v>
      </c>
      <c r="E16" s="1172" t="s">
        <v>343</v>
      </c>
      <c r="F16" s="1172"/>
      <c r="G16" s="1172"/>
      <c r="H16" s="1172"/>
      <c r="I16" s="1172"/>
      <c r="J16" s="1172"/>
      <c r="K16" s="1172"/>
      <c r="L16" s="1172"/>
      <c r="M16" s="1172"/>
      <c r="N16" s="1172"/>
      <c r="O16" s="1172"/>
      <c r="P16" s="1172"/>
      <c r="Q16" s="1172"/>
      <c r="R16" s="1172"/>
      <c r="S16" s="1157">
        <f>Salary!E28</f>
        <v>0</v>
      </c>
      <c r="T16" s="1279"/>
      <c r="U16" s="1282"/>
      <c r="V16" s="1278"/>
      <c r="W16" s="1278"/>
      <c r="X16" s="1278"/>
      <c r="Y16" s="111"/>
    </row>
    <row r="17" spans="1:25" ht="18" customHeight="1">
      <c r="A17" s="111"/>
      <c r="B17" s="111"/>
      <c r="C17" s="124"/>
      <c r="D17" s="114" t="s">
        <v>231</v>
      </c>
      <c r="E17" s="1172" t="s">
        <v>344</v>
      </c>
      <c r="F17" s="1172"/>
      <c r="G17" s="1172"/>
      <c r="H17" s="1172"/>
      <c r="I17" s="1172"/>
      <c r="J17" s="1172"/>
      <c r="K17" s="1172"/>
      <c r="L17" s="1172"/>
      <c r="M17" s="1172"/>
      <c r="N17" s="1172"/>
      <c r="O17" s="1172"/>
      <c r="P17" s="1172"/>
      <c r="Q17" s="1172"/>
      <c r="R17" s="1172"/>
      <c r="S17" s="1157">
        <f>Salary!U71</f>
        <v>0</v>
      </c>
      <c r="T17" s="1279"/>
      <c r="U17" s="1282"/>
      <c r="V17" s="1278"/>
      <c r="W17" s="1278"/>
      <c r="X17" s="1278"/>
      <c r="Y17" s="111"/>
    </row>
    <row r="18" spans="1:25" ht="18" customHeight="1">
      <c r="A18" s="111"/>
      <c r="B18" s="111"/>
      <c r="C18" s="124"/>
      <c r="D18" s="114" t="s">
        <v>265</v>
      </c>
      <c r="E18" s="1172" t="s">
        <v>345</v>
      </c>
      <c r="F18" s="1172"/>
      <c r="G18" s="1172"/>
      <c r="H18" s="1172"/>
      <c r="I18" s="1172"/>
      <c r="J18" s="1172"/>
      <c r="K18" s="1172"/>
      <c r="L18" s="1172"/>
      <c r="M18" s="1172"/>
      <c r="N18" s="1172"/>
      <c r="O18" s="1172"/>
      <c r="P18" s="1172"/>
      <c r="Q18" s="1172"/>
      <c r="R18" s="1172"/>
      <c r="S18" s="1157">
        <f>Salary!U72</f>
        <v>0</v>
      </c>
      <c r="T18" s="1279"/>
      <c r="U18" s="1282"/>
      <c r="V18" s="1278"/>
      <c r="W18" s="1278"/>
      <c r="X18" s="1278"/>
      <c r="Y18" s="111"/>
    </row>
    <row r="19" spans="1:25" ht="18" customHeight="1">
      <c r="A19" s="111"/>
      <c r="B19" s="111"/>
      <c r="C19" s="124"/>
      <c r="D19" s="114" t="s">
        <v>295</v>
      </c>
      <c r="E19" s="1172" t="s">
        <v>346</v>
      </c>
      <c r="F19" s="1172"/>
      <c r="G19" s="1172"/>
      <c r="H19" s="1172"/>
      <c r="I19" s="1172"/>
      <c r="J19" s="1172"/>
      <c r="K19" s="1172"/>
      <c r="L19" s="1172"/>
      <c r="M19" s="1172"/>
      <c r="N19" s="1172"/>
      <c r="O19" s="1172"/>
      <c r="P19" s="1172"/>
      <c r="Q19" s="1172"/>
      <c r="R19" s="1172"/>
      <c r="S19" s="1157">
        <f>Salary!U73</f>
        <v>0</v>
      </c>
      <c r="T19" s="1279"/>
      <c r="U19" s="1282"/>
      <c r="V19" s="1278"/>
      <c r="W19" s="1278"/>
      <c r="X19" s="1278"/>
      <c r="Y19" s="111"/>
    </row>
    <row r="20" spans="1:25" ht="18" customHeight="1">
      <c r="A20" s="111"/>
      <c r="B20" s="111"/>
      <c r="C20" s="124"/>
      <c r="D20" s="114" t="s">
        <v>266</v>
      </c>
      <c r="E20" s="1172" t="str">
        <f>Salary!D74</f>
        <v>Other Sources [ if any ]</v>
      </c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57">
        <f>Salary!U74</f>
        <v>0</v>
      </c>
      <c r="T20" s="1279"/>
      <c r="U20" s="1282"/>
      <c r="V20" s="1314"/>
      <c r="W20" s="1314"/>
      <c r="X20" s="1314"/>
      <c r="Y20" s="111"/>
    </row>
    <row r="21" spans="1:25" ht="18" customHeight="1">
      <c r="A21" s="111"/>
      <c r="B21" s="111"/>
      <c r="C21" s="125"/>
      <c r="D21" s="1171" t="s">
        <v>347</v>
      </c>
      <c r="E21" s="1172"/>
      <c r="F21" s="1172"/>
      <c r="G21" s="1172"/>
      <c r="H21" s="1172"/>
      <c r="I21" s="1172"/>
      <c r="J21" s="1172"/>
      <c r="K21" s="1172"/>
      <c r="L21" s="1172"/>
      <c r="M21" s="1172"/>
      <c r="N21" s="1172"/>
      <c r="O21" s="1172"/>
      <c r="P21" s="1172"/>
      <c r="Q21" s="1172"/>
      <c r="R21" s="1172"/>
      <c r="S21" s="1158"/>
      <c r="T21" s="1158"/>
      <c r="U21" s="1159"/>
      <c r="V21" s="1277">
        <f>SUM(S14:U20)</f>
        <v>331204</v>
      </c>
      <c r="W21" s="1277"/>
      <c r="X21" s="1277"/>
      <c r="Y21" s="111"/>
    </row>
    <row r="22" spans="1:25" ht="18" customHeight="1">
      <c r="A22" s="111"/>
      <c r="B22" s="111"/>
      <c r="C22" s="110">
        <v>2</v>
      </c>
      <c r="D22" s="631" t="s">
        <v>31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72"/>
      <c r="Q22" s="1172"/>
      <c r="R22" s="1172"/>
      <c r="S22" s="1172"/>
      <c r="T22" s="1172"/>
      <c r="U22" s="1173"/>
      <c r="V22" s="1295">
        <f>S29+S30+S31+S28+S27</f>
        <v>4800</v>
      </c>
      <c r="W22" s="1295"/>
      <c r="X22" s="1295"/>
      <c r="Y22" s="111"/>
    </row>
    <row r="23" spans="1:25" ht="18" customHeight="1">
      <c r="A23" s="111"/>
      <c r="B23" s="111"/>
      <c r="C23" s="124"/>
      <c r="D23" s="1297" t="s">
        <v>434</v>
      </c>
      <c r="E23" s="1280"/>
      <c r="F23" s="1280"/>
      <c r="G23" s="1280"/>
      <c r="H23" s="1280"/>
      <c r="I23" s="1280"/>
      <c r="J23" s="1280"/>
      <c r="K23" s="1280"/>
      <c r="L23" s="1280"/>
      <c r="M23" s="1280"/>
      <c r="N23" s="1280"/>
      <c r="O23" s="1280"/>
      <c r="P23" s="1280"/>
      <c r="Q23" s="1280"/>
      <c r="R23" s="1298"/>
      <c r="S23" s="1284"/>
      <c r="T23" s="1265"/>
      <c r="U23" s="1266"/>
      <c r="V23" s="163"/>
      <c r="W23" s="164"/>
      <c r="X23" s="165"/>
      <c r="Y23" s="111"/>
    </row>
    <row r="24" spans="1:25" ht="18" customHeight="1">
      <c r="A24" s="111"/>
      <c r="B24" s="111"/>
      <c r="C24" s="124"/>
      <c r="D24" s="175" t="s">
        <v>348</v>
      </c>
      <c r="E24" s="176" t="s">
        <v>440</v>
      </c>
      <c r="F24" s="171" t="s">
        <v>430</v>
      </c>
      <c r="G24" s="174"/>
      <c r="H24" s="169"/>
      <c r="I24" s="169"/>
      <c r="J24" s="169"/>
      <c r="K24" s="169"/>
      <c r="L24" s="169"/>
      <c r="M24" s="169"/>
      <c r="N24" s="169"/>
      <c r="O24" s="170"/>
      <c r="P24" s="1288">
        <f>Salary!T36</f>
        <v>0</v>
      </c>
      <c r="Q24" s="1289"/>
      <c r="R24" s="1290"/>
      <c r="S24" s="1293"/>
      <c r="T24" s="1156"/>
      <c r="U24" s="1294"/>
      <c r="V24" s="163"/>
      <c r="W24" s="164"/>
      <c r="X24" s="165"/>
      <c r="Y24" s="111"/>
    </row>
    <row r="25" spans="1:25" ht="18" customHeight="1">
      <c r="A25" s="111"/>
      <c r="B25" s="111"/>
      <c r="C25" s="124"/>
      <c r="D25" s="172"/>
      <c r="E25" s="176" t="s">
        <v>438</v>
      </c>
      <c r="F25" s="171" t="s">
        <v>431</v>
      </c>
      <c r="G25" s="169"/>
      <c r="H25" s="169"/>
      <c r="I25" s="169"/>
      <c r="J25" s="169"/>
      <c r="K25" s="169"/>
      <c r="L25" s="169"/>
      <c r="M25" s="169"/>
      <c r="N25" s="169"/>
      <c r="O25" s="170"/>
      <c r="P25" s="1288">
        <f>Salary!Q39</f>
        <v>0</v>
      </c>
      <c r="Q25" s="1289"/>
      <c r="R25" s="1290"/>
      <c r="S25" s="1293"/>
      <c r="T25" s="1156"/>
      <c r="U25" s="1294"/>
      <c r="V25" s="163"/>
      <c r="W25" s="164"/>
      <c r="X25" s="165"/>
      <c r="Y25" s="111"/>
    </row>
    <row r="26" spans="1:25" ht="18" customHeight="1">
      <c r="A26" s="111"/>
      <c r="B26" s="111"/>
      <c r="C26" s="124"/>
      <c r="D26" s="173"/>
      <c r="E26" s="176" t="s">
        <v>439</v>
      </c>
      <c r="F26" s="171" t="s">
        <v>262</v>
      </c>
      <c r="G26" s="169"/>
      <c r="H26" s="169"/>
      <c r="I26" s="169"/>
      <c r="J26" s="169"/>
      <c r="K26" s="169"/>
      <c r="L26" s="169"/>
      <c r="M26" s="169"/>
      <c r="N26" s="169"/>
      <c r="O26" s="170"/>
      <c r="P26" s="1288">
        <f>Salary!Q40</f>
        <v>0</v>
      </c>
      <c r="Q26" s="1289"/>
      <c r="R26" s="1290"/>
      <c r="S26" s="1267"/>
      <c r="T26" s="1268"/>
      <c r="U26" s="1269"/>
      <c r="V26" s="163"/>
      <c r="W26" s="164"/>
      <c r="X26" s="165"/>
      <c r="Y26" s="111"/>
    </row>
    <row r="27" spans="1:25" ht="18" customHeight="1">
      <c r="A27" s="111"/>
      <c r="B27" s="111"/>
      <c r="C27" s="124"/>
      <c r="D27" s="1285" t="s">
        <v>432</v>
      </c>
      <c r="E27" s="1286"/>
      <c r="F27" s="1286"/>
      <c r="G27" s="1286"/>
      <c r="H27" s="1286"/>
      <c r="I27" s="1286"/>
      <c r="J27" s="1286"/>
      <c r="K27" s="1286"/>
      <c r="L27" s="1286"/>
      <c r="M27" s="1286"/>
      <c r="N27" s="1286"/>
      <c r="O27" s="1287"/>
      <c r="P27" s="1171">
        <f>Salary!T42</f>
        <v>0</v>
      </c>
      <c r="Q27" s="1172"/>
      <c r="R27" s="1173"/>
      <c r="S27" s="1171">
        <f>P27</f>
        <v>0</v>
      </c>
      <c r="T27" s="1172"/>
      <c r="U27" s="1173"/>
      <c r="V27" s="163"/>
      <c r="W27" s="164"/>
      <c r="X27" s="165"/>
      <c r="Y27" s="111"/>
    </row>
    <row r="28" spans="1:25" ht="18" customHeight="1">
      <c r="A28" s="111"/>
      <c r="B28" s="111"/>
      <c r="C28" s="124"/>
      <c r="D28" s="126" t="s">
        <v>350</v>
      </c>
      <c r="E28" s="1157" t="s">
        <v>435</v>
      </c>
      <c r="F28" s="1279"/>
      <c r="G28" s="1279"/>
      <c r="H28" s="1279"/>
      <c r="I28" s="1279"/>
      <c r="J28" s="1279"/>
      <c r="K28" s="1279"/>
      <c r="L28" s="1279"/>
      <c r="M28" s="1279"/>
      <c r="N28" s="1279"/>
      <c r="O28" s="1279"/>
      <c r="P28" s="1279"/>
      <c r="Q28" s="1279"/>
      <c r="R28" s="1282"/>
      <c r="S28" s="1171">
        <f>Salary!T31+Salary!S31</f>
        <v>0</v>
      </c>
      <c r="T28" s="1172"/>
      <c r="U28" s="1173"/>
      <c r="V28" s="163"/>
      <c r="W28" s="164"/>
      <c r="X28" s="165"/>
      <c r="Y28" s="111"/>
    </row>
    <row r="29" spans="1:25" ht="18" customHeight="1">
      <c r="A29" s="111"/>
      <c r="B29" s="111"/>
      <c r="C29" s="124"/>
      <c r="D29" s="168" t="s">
        <v>429</v>
      </c>
      <c r="E29" s="1295" t="s">
        <v>349</v>
      </c>
      <c r="F29" s="1295"/>
      <c r="G29" s="1295"/>
      <c r="H29" s="1295"/>
      <c r="I29" s="1295"/>
      <c r="J29" s="1295"/>
      <c r="K29" s="1295"/>
      <c r="L29" s="1295"/>
      <c r="M29" s="1295"/>
      <c r="N29" s="1295"/>
      <c r="O29" s="1295"/>
      <c r="P29" s="1295"/>
      <c r="Q29" s="1295"/>
      <c r="R29" s="1295"/>
      <c r="S29" s="1295">
        <f>Salary!I31</f>
        <v>2400</v>
      </c>
      <c r="T29" s="1295"/>
      <c r="U29" s="1295"/>
      <c r="V29" s="1284"/>
      <c r="W29" s="1265"/>
      <c r="X29" s="1266"/>
      <c r="Y29" s="111"/>
    </row>
    <row r="30" spans="1:25" ht="18" customHeight="1">
      <c r="A30" s="111"/>
      <c r="B30" s="111"/>
      <c r="C30" s="124"/>
      <c r="D30" s="168" t="s">
        <v>436</v>
      </c>
      <c r="E30" s="1295" t="s">
        <v>351</v>
      </c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1295"/>
      <c r="Q30" s="1295"/>
      <c r="R30" s="1295"/>
      <c r="S30" s="1295">
        <f>Salary!G31</f>
        <v>2400</v>
      </c>
      <c r="T30" s="1295"/>
      <c r="U30" s="1295"/>
      <c r="V30" s="1293"/>
      <c r="W30" s="1156"/>
      <c r="X30" s="1294"/>
      <c r="Y30" s="111"/>
    </row>
    <row r="31" spans="1:25" ht="18" customHeight="1">
      <c r="A31" s="111"/>
      <c r="B31" s="111"/>
      <c r="C31" s="125"/>
      <c r="D31" s="168" t="s">
        <v>437</v>
      </c>
      <c r="E31" s="1305" t="s">
        <v>326</v>
      </c>
      <c r="F31" s="1295"/>
      <c r="G31" s="1295"/>
      <c r="H31" s="1295"/>
      <c r="I31" s="1295"/>
      <c r="J31" s="1295"/>
      <c r="K31" s="1295"/>
      <c r="L31" s="1295"/>
      <c r="M31" s="1295"/>
      <c r="N31" s="1295"/>
      <c r="O31" s="1295"/>
      <c r="P31" s="1295"/>
      <c r="Q31" s="1295"/>
      <c r="R31" s="1295"/>
      <c r="S31" s="1295">
        <f>Salary!U69</f>
        <v>0</v>
      </c>
      <c r="T31" s="1295"/>
      <c r="U31" s="1295"/>
      <c r="V31" s="1267"/>
      <c r="W31" s="1268"/>
      <c r="X31" s="1269"/>
      <c r="Y31" s="111"/>
    </row>
    <row r="32" spans="1:25" ht="18" customHeight="1">
      <c r="A32" s="111"/>
      <c r="B32" s="111"/>
      <c r="C32" s="124">
        <v>3</v>
      </c>
      <c r="D32" s="1171" t="s">
        <v>352</v>
      </c>
      <c r="E32" s="1172"/>
      <c r="F32" s="1172"/>
      <c r="G32" s="1172"/>
      <c r="H32" s="1172"/>
      <c r="I32" s="1172"/>
      <c r="J32" s="1172"/>
      <c r="K32" s="1172"/>
      <c r="L32" s="1172"/>
      <c r="M32" s="1172"/>
      <c r="N32" s="1172"/>
      <c r="O32" s="1172"/>
      <c r="P32" s="1172"/>
      <c r="Q32" s="1172"/>
      <c r="R32" s="1172"/>
      <c r="S32" s="1172"/>
      <c r="T32" s="1172"/>
      <c r="U32" s="1173"/>
      <c r="V32" s="1171">
        <f>V21-V22</f>
        <v>326404</v>
      </c>
      <c r="W32" s="1172"/>
      <c r="X32" s="1173"/>
      <c r="Y32" s="111"/>
    </row>
    <row r="33" spans="1:25" ht="18" customHeight="1">
      <c r="A33" s="111"/>
      <c r="B33" s="111"/>
      <c r="C33" s="123">
        <v>4</v>
      </c>
      <c r="D33" s="1171" t="s">
        <v>353</v>
      </c>
      <c r="E33" s="1172"/>
      <c r="F33" s="1172"/>
      <c r="G33" s="1172"/>
      <c r="H33" s="1172"/>
      <c r="I33" s="1172"/>
      <c r="J33" s="1172"/>
      <c r="K33" s="1172"/>
      <c r="L33" s="1172"/>
      <c r="M33" s="1172"/>
      <c r="N33" s="1172"/>
      <c r="O33" s="1172"/>
      <c r="P33" s="1172"/>
      <c r="Q33" s="1172"/>
      <c r="R33" s="1172"/>
      <c r="S33" s="1172"/>
      <c r="T33" s="1172"/>
      <c r="U33" s="1173"/>
      <c r="V33" s="1171"/>
      <c r="W33" s="1172"/>
      <c r="X33" s="1173"/>
      <c r="Y33" s="111"/>
    </row>
    <row r="34" spans="1:25" ht="18" customHeight="1">
      <c r="A34" s="111"/>
      <c r="B34" s="111"/>
      <c r="C34" s="124"/>
      <c r="D34" s="117" t="s">
        <v>264</v>
      </c>
      <c r="E34" s="1171" t="s">
        <v>354</v>
      </c>
      <c r="F34" s="1172"/>
      <c r="G34" s="1172"/>
      <c r="H34" s="1172"/>
      <c r="I34" s="1172"/>
      <c r="J34" s="1172"/>
      <c r="K34" s="1172"/>
      <c r="L34" s="1172"/>
      <c r="M34" s="1172"/>
      <c r="N34" s="1172"/>
      <c r="O34" s="1172"/>
      <c r="P34" s="1172"/>
      <c r="Q34" s="1172"/>
      <c r="R34" s="1173"/>
      <c r="S34" s="1284">
        <f>Salary!S65</f>
        <v>0</v>
      </c>
      <c r="T34" s="1265"/>
      <c r="U34" s="1266"/>
      <c r="V34" s="1284">
        <f>S34</f>
        <v>0</v>
      </c>
      <c r="W34" s="1265"/>
      <c r="X34" s="1266"/>
      <c r="Y34" s="111"/>
    </row>
    <row r="35" spans="1:25" ht="18" customHeight="1">
      <c r="A35" s="111"/>
      <c r="B35" s="111"/>
      <c r="C35" s="125"/>
      <c r="D35" s="117" t="s">
        <v>216</v>
      </c>
      <c r="E35" s="1171" t="s">
        <v>355</v>
      </c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3"/>
      <c r="S35" s="1267"/>
      <c r="T35" s="1268"/>
      <c r="U35" s="1269"/>
      <c r="V35" s="1267"/>
      <c r="W35" s="1268"/>
      <c r="X35" s="1269"/>
      <c r="Y35" s="111"/>
    </row>
    <row r="36" spans="1:25" ht="18" customHeight="1">
      <c r="A36" s="111"/>
      <c r="B36" s="111"/>
      <c r="C36" s="110">
        <v>5</v>
      </c>
      <c r="D36" s="1171" t="s">
        <v>356</v>
      </c>
      <c r="E36" s="1172"/>
      <c r="F36" s="1172"/>
      <c r="G36" s="1172"/>
      <c r="H36" s="1172"/>
      <c r="I36" s="1172"/>
      <c r="J36" s="1172"/>
      <c r="K36" s="1172"/>
      <c r="L36" s="1172"/>
      <c r="M36" s="1172"/>
      <c r="N36" s="1172"/>
      <c r="O36" s="1172"/>
      <c r="P36" s="1172"/>
      <c r="Q36" s="1172"/>
      <c r="R36" s="1172"/>
      <c r="S36" s="1172"/>
      <c r="T36" s="1172"/>
      <c r="U36" s="1173"/>
      <c r="V36" s="1171">
        <f>V32-V34</f>
        <v>326404</v>
      </c>
      <c r="W36" s="1172"/>
      <c r="X36" s="1173"/>
      <c r="Y36" s="111"/>
    </row>
    <row r="37" spans="1:25" ht="18" customHeight="1">
      <c r="A37" s="111"/>
      <c r="B37" s="111"/>
      <c r="C37" s="110">
        <v>6</v>
      </c>
      <c r="D37" s="1297" t="s">
        <v>32</v>
      </c>
      <c r="E37" s="1172"/>
      <c r="F37" s="1172"/>
      <c r="G37" s="1172"/>
      <c r="H37" s="1172"/>
      <c r="I37" s="1172"/>
      <c r="J37" s="1172"/>
      <c r="K37" s="1172"/>
      <c r="L37" s="1172"/>
      <c r="M37" s="1172"/>
      <c r="N37" s="1172"/>
      <c r="O37" s="1172"/>
      <c r="P37" s="1292" t="s">
        <v>357</v>
      </c>
      <c r="Q37" s="1292"/>
      <c r="R37" s="1292"/>
      <c r="S37" s="1292" t="s">
        <v>358</v>
      </c>
      <c r="T37" s="1292"/>
      <c r="U37" s="1292"/>
      <c r="V37" s="1284"/>
      <c r="W37" s="1265"/>
      <c r="X37" s="1266"/>
      <c r="Y37" s="111"/>
    </row>
    <row r="38" spans="1:25" ht="18" customHeight="1">
      <c r="A38" s="111"/>
      <c r="B38" s="111"/>
      <c r="C38" s="124"/>
      <c r="D38" s="126" t="s">
        <v>269</v>
      </c>
      <c r="E38" s="1297" t="s">
        <v>6</v>
      </c>
      <c r="F38" s="1280"/>
      <c r="G38" s="1280"/>
      <c r="H38" s="1280"/>
      <c r="I38" s="1280"/>
      <c r="J38" s="1280"/>
      <c r="K38" s="1280"/>
      <c r="L38" s="1280"/>
      <c r="M38" s="1280"/>
      <c r="N38" s="1280"/>
      <c r="O38" s="1298"/>
      <c r="P38" s="1295">
        <f>Salary!U76</f>
        <v>0</v>
      </c>
      <c r="Q38" s="1295"/>
      <c r="R38" s="1295"/>
      <c r="S38" s="1295">
        <f>IF(15000&gt;=P38,P38,15000)</f>
        <v>0</v>
      </c>
      <c r="T38" s="1295"/>
      <c r="U38" s="1295"/>
      <c r="V38" s="1293"/>
      <c r="W38" s="1156"/>
      <c r="X38" s="1294"/>
      <c r="Y38" s="111"/>
    </row>
    <row r="39" spans="1:25" ht="18" customHeight="1">
      <c r="A39" s="111"/>
      <c r="B39" s="111"/>
      <c r="C39" s="124"/>
      <c r="D39" s="126" t="s">
        <v>236</v>
      </c>
      <c r="E39" s="1171" t="s">
        <v>360</v>
      </c>
      <c r="F39" s="1172"/>
      <c r="G39" s="1172"/>
      <c r="H39" s="1172"/>
      <c r="I39" s="1172"/>
      <c r="J39" s="1172"/>
      <c r="K39" s="1172"/>
      <c r="L39" s="1172"/>
      <c r="M39" s="1172"/>
      <c r="N39" s="1172"/>
      <c r="O39" s="1173"/>
      <c r="P39" s="1295">
        <f>Salary!U81</f>
        <v>0</v>
      </c>
      <c r="Q39" s="1295"/>
      <c r="R39" s="1295"/>
      <c r="S39" s="1295">
        <f>IF(10000&gt;=P39,P39,10000)</f>
        <v>0</v>
      </c>
      <c r="T39" s="1295"/>
      <c r="U39" s="1295"/>
      <c r="V39" s="1293"/>
      <c r="W39" s="1156"/>
      <c r="X39" s="1294"/>
      <c r="Y39" s="111"/>
    </row>
    <row r="40" spans="1:25" ht="18" customHeight="1">
      <c r="A40" s="111"/>
      <c r="B40" s="111"/>
      <c r="C40" s="124"/>
      <c r="D40" s="126" t="s">
        <v>270</v>
      </c>
      <c r="E40" s="1157" t="s">
        <v>443</v>
      </c>
      <c r="F40" s="1279"/>
      <c r="G40" s="1279"/>
      <c r="H40" s="1279"/>
      <c r="I40" s="1279"/>
      <c r="J40" s="1279"/>
      <c r="K40" s="1279"/>
      <c r="L40" s="1279"/>
      <c r="M40" s="1279"/>
      <c r="N40" s="1279"/>
      <c r="O40" s="1282"/>
      <c r="P40" s="1295">
        <f>Salary!U77</f>
        <v>0</v>
      </c>
      <c r="Q40" s="1295"/>
      <c r="R40" s="1295"/>
      <c r="S40" s="1295">
        <f>P40</f>
        <v>0</v>
      </c>
      <c r="T40" s="1295"/>
      <c r="U40" s="1295"/>
      <c r="V40" s="1293"/>
      <c r="W40" s="1156"/>
      <c r="X40" s="1294"/>
      <c r="Y40" s="111"/>
    </row>
    <row r="41" spans="1:25" ht="33" customHeight="1">
      <c r="A41" s="111"/>
      <c r="B41" s="111"/>
      <c r="C41" s="124"/>
      <c r="D41" s="126" t="s">
        <v>237</v>
      </c>
      <c r="E41" s="1281" t="s">
        <v>362</v>
      </c>
      <c r="F41" s="1158"/>
      <c r="G41" s="1158"/>
      <c r="H41" s="1158"/>
      <c r="I41" s="1158"/>
      <c r="J41" s="1158"/>
      <c r="K41" s="1158"/>
      <c r="L41" s="1158"/>
      <c r="M41" s="1158"/>
      <c r="N41" s="1158"/>
      <c r="O41" s="1159"/>
      <c r="P41" s="1295">
        <f>Salary!U78</f>
        <v>0</v>
      </c>
      <c r="Q41" s="1295"/>
      <c r="R41" s="1295"/>
      <c r="S41" s="1295">
        <f>IF(40000&gt;=P41,P41,40000)</f>
        <v>0</v>
      </c>
      <c r="T41" s="1295"/>
      <c r="U41" s="1295"/>
      <c r="V41" s="1293"/>
      <c r="W41" s="1156"/>
      <c r="X41" s="1294"/>
      <c r="Y41" s="111"/>
    </row>
    <row r="42" spans="1:25">
      <c r="A42" s="111"/>
      <c r="B42" s="111"/>
      <c r="C42" s="124"/>
      <c r="D42" s="126" t="s">
        <v>361</v>
      </c>
      <c r="E42" s="1157" t="s">
        <v>33</v>
      </c>
      <c r="F42" s="1158"/>
      <c r="G42" s="1158"/>
      <c r="H42" s="1158"/>
      <c r="I42" s="1158"/>
      <c r="J42" s="1158"/>
      <c r="K42" s="1158"/>
      <c r="L42" s="1158"/>
      <c r="M42" s="1158"/>
      <c r="N42" s="1158"/>
      <c r="O42" s="1159"/>
      <c r="P42" s="1295">
        <f>Salary!U79</f>
        <v>0</v>
      </c>
      <c r="Q42" s="1295"/>
      <c r="R42" s="1295"/>
      <c r="S42" s="1295">
        <f>IF(50000&gt;=P42,P42,50000)</f>
        <v>0</v>
      </c>
      <c r="T42" s="1295"/>
      <c r="U42" s="1295"/>
      <c r="V42" s="1293"/>
      <c r="W42" s="1156"/>
      <c r="X42" s="1294"/>
      <c r="Y42" s="111"/>
    </row>
    <row r="43" spans="1:25" ht="18" customHeight="1">
      <c r="A43" s="111"/>
      <c r="B43" s="111"/>
      <c r="C43" s="124"/>
      <c r="D43" s="126" t="s">
        <v>363</v>
      </c>
      <c r="E43" s="1281" t="str">
        <f>Salary!D85</f>
        <v>Others Under Chapter VI-A (Except U/s 80 CCF) [Bond or Debencher (Specify pls]</v>
      </c>
      <c r="F43" s="1158"/>
      <c r="G43" s="1158"/>
      <c r="H43" s="1158"/>
      <c r="I43" s="1158"/>
      <c r="J43" s="1158"/>
      <c r="K43" s="1158"/>
      <c r="L43" s="1158"/>
      <c r="M43" s="1158"/>
      <c r="N43" s="1158"/>
      <c r="O43" s="1159"/>
      <c r="P43" s="1295">
        <f>Salary!U85</f>
        <v>0</v>
      </c>
      <c r="Q43" s="1295"/>
      <c r="R43" s="1295"/>
      <c r="S43" s="1295">
        <f>IF(50000&gt;=P43,P43,50000)</f>
        <v>0</v>
      </c>
      <c r="T43" s="1295"/>
      <c r="U43" s="1295"/>
      <c r="V43" s="1293"/>
      <c r="W43" s="1156"/>
      <c r="X43" s="1294"/>
      <c r="Y43" s="111"/>
    </row>
    <row r="44" spans="1:25" ht="18" customHeight="1">
      <c r="A44" s="111"/>
      <c r="B44" s="111"/>
      <c r="C44" s="124"/>
      <c r="D44" s="126" t="s">
        <v>364</v>
      </c>
      <c r="E44" s="1281" t="str">
        <f>Salary!D85</f>
        <v>Others Under Chapter VI-A (Except U/s 80 CCF) [Bond or Debencher (Specify pls]</v>
      </c>
      <c r="F44" s="1158"/>
      <c r="G44" s="1158"/>
      <c r="H44" s="1158"/>
      <c r="I44" s="1158"/>
      <c r="J44" s="1158"/>
      <c r="K44" s="1158"/>
      <c r="L44" s="1158"/>
      <c r="M44" s="1158"/>
      <c r="N44" s="1158"/>
      <c r="O44" s="1158"/>
      <c r="P44" s="1295">
        <f>Salary!U86</f>
        <v>0</v>
      </c>
      <c r="Q44" s="1295"/>
      <c r="R44" s="1295"/>
      <c r="S44" s="1295">
        <f>P44</f>
        <v>0</v>
      </c>
      <c r="T44" s="1295"/>
      <c r="U44" s="1295"/>
      <c r="V44" s="1267"/>
      <c r="W44" s="1268"/>
      <c r="X44" s="1269"/>
      <c r="Y44" s="111"/>
    </row>
    <row r="45" spans="1:25" ht="18" customHeight="1">
      <c r="A45" s="111"/>
      <c r="B45" s="111"/>
      <c r="C45" s="110">
        <v>7</v>
      </c>
      <c r="D45" s="1171" t="s">
        <v>365</v>
      </c>
      <c r="E45" s="1172"/>
      <c r="F45" s="1172"/>
      <c r="G45" s="1172"/>
      <c r="H45" s="1172"/>
      <c r="I45" s="1172"/>
      <c r="J45" s="1172"/>
      <c r="K45" s="1172"/>
      <c r="L45" s="1172"/>
      <c r="M45" s="1172"/>
      <c r="N45" s="1172"/>
      <c r="O45" s="1172"/>
      <c r="P45" s="1172"/>
      <c r="Q45" s="1172"/>
      <c r="R45" s="1172"/>
      <c r="S45" s="1172"/>
      <c r="T45" s="1172"/>
      <c r="U45" s="1173"/>
      <c r="V45" s="1295">
        <f>S44+S43+S42+S41+S40+S39+S38</f>
        <v>0</v>
      </c>
      <c r="W45" s="1295"/>
      <c r="X45" s="1295"/>
      <c r="Y45" s="111"/>
    </row>
    <row r="46" spans="1:25" ht="18" customHeight="1">
      <c r="A46" s="111"/>
      <c r="B46" s="111"/>
      <c r="C46" s="125">
        <v>8</v>
      </c>
      <c r="D46" s="1297" t="s">
        <v>34</v>
      </c>
      <c r="E46" s="1172"/>
      <c r="F46" s="1172"/>
      <c r="G46" s="1172"/>
      <c r="H46" s="1172"/>
      <c r="I46" s="1172"/>
      <c r="J46" s="1172"/>
      <c r="K46" s="1172"/>
      <c r="L46" s="1172"/>
      <c r="M46" s="1172"/>
      <c r="N46" s="1172"/>
      <c r="O46" s="1172"/>
      <c r="P46" s="1172"/>
      <c r="Q46" s="1172"/>
      <c r="R46" s="1172"/>
      <c r="S46" s="1172"/>
      <c r="T46" s="1172"/>
      <c r="U46" s="1173"/>
      <c r="V46" s="1295">
        <f>V36-V45</f>
        <v>326404</v>
      </c>
      <c r="W46" s="1295"/>
      <c r="X46" s="1295"/>
      <c r="Y46" s="111"/>
    </row>
    <row r="47" spans="1:25" ht="18" customHeight="1">
      <c r="A47" s="111"/>
      <c r="B47" s="111"/>
      <c r="C47" s="110">
        <v>9</v>
      </c>
      <c r="D47" s="1171" t="s">
        <v>366</v>
      </c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292" t="s">
        <v>357</v>
      </c>
      <c r="Q47" s="1292"/>
      <c r="R47" s="1292"/>
      <c r="S47" s="1292" t="s">
        <v>358</v>
      </c>
      <c r="T47" s="1292"/>
      <c r="U47" s="1292"/>
      <c r="V47" s="1284"/>
      <c r="W47" s="1265"/>
      <c r="X47" s="1266"/>
      <c r="Y47" s="111"/>
    </row>
    <row r="48" spans="1:25">
      <c r="A48" s="111"/>
      <c r="B48" s="111"/>
      <c r="C48" s="124"/>
      <c r="D48" s="126" t="s">
        <v>269</v>
      </c>
      <c r="E48" s="1171" t="s">
        <v>367</v>
      </c>
      <c r="F48" s="1172"/>
      <c r="G48" s="1172"/>
      <c r="H48" s="1172"/>
      <c r="I48" s="1172"/>
      <c r="J48" s="1172"/>
      <c r="K48" s="1172"/>
      <c r="L48" s="1172"/>
      <c r="M48" s="1172"/>
      <c r="N48" s="1172"/>
      <c r="O48" s="1172"/>
      <c r="P48" s="1283">
        <f>Salary!K31</f>
        <v>61357</v>
      </c>
      <c r="Q48" s="1283"/>
      <c r="R48" s="1283"/>
      <c r="S48" s="1283">
        <f t="shared" ref="S48:S56" si="0">P48</f>
        <v>61357</v>
      </c>
      <c r="T48" s="1283"/>
      <c r="U48" s="1283"/>
      <c r="V48" s="1293"/>
      <c r="W48" s="1156"/>
      <c r="X48" s="1294"/>
      <c r="Y48" s="111"/>
    </row>
    <row r="49" spans="1:25">
      <c r="A49" s="111"/>
      <c r="B49" s="111"/>
      <c r="C49" s="124"/>
      <c r="D49" s="126" t="s">
        <v>236</v>
      </c>
      <c r="E49" s="1171" t="s">
        <v>368</v>
      </c>
      <c r="F49" s="1172"/>
      <c r="G49" s="1172"/>
      <c r="H49" s="1172"/>
      <c r="I49" s="1172"/>
      <c r="J49" s="1172"/>
      <c r="K49" s="1172"/>
      <c r="L49" s="1172"/>
      <c r="M49" s="1172"/>
      <c r="N49" s="1172"/>
      <c r="O49" s="1172"/>
      <c r="P49" s="1283">
        <f>Salary!M31</f>
        <v>1200</v>
      </c>
      <c r="Q49" s="1283"/>
      <c r="R49" s="1283"/>
      <c r="S49" s="1283">
        <f t="shared" si="0"/>
        <v>1200</v>
      </c>
      <c r="T49" s="1283"/>
      <c r="U49" s="1283"/>
      <c r="V49" s="1293"/>
      <c r="W49" s="1156"/>
      <c r="X49" s="1294"/>
      <c r="Y49" s="111"/>
    </row>
    <row r="50" spans="1:25">
      <c r="A50" s="111"/>
      <c r="B50" s="111"/>
      <c r="C50" s="124"/>
      <c r="D50" s="126" t="s">
        <v>270</v>
      </c>
      <c r="E50" s="1171" t="s">
        <v>369</v>
      </c>
      <c r="F50" s="1172"/>
      <c r="G50" s="1172"/>
      <c r="H50" s="1172"/>
      <c r="I50" s="1172"/>
      <c r="J50" s="1172"/>
      <c r="K50" s="1172"/>
      <c r="L50" s="1172"/>
      <c r="M50" s="1172"/>
      <c r="N50" s="1172"/>
      <c r="O50" s="1172"/>
      <c r="P50" s="1283">
        <f>Salary!U90</f>
        <v>0</v>
      </c>
      <c r="Q50" s="1283"/>
      <c r="R50" s="1283"/>
      <c r="S50" s="1283">
        <f t="shared" si="0"/>
        <v>0</v>
      </c>
      <c r="T50" s="1283"/>
      <c r="U50" s="1283"/>
      <c r="V50" s="1293"/>
      <c r="W50" s="1156"/>
      <c r="X50" s="1294"/>
      <c r="Y50" s="111"/>
    </row>
    <row r="51" spans="1:25">
      <c r="A51" s="111"/>
      <c r="B51" s="111"/>
      <c r="C51" s="124"/>
      <c r="D51" s="126" t="s">
        <v>237</v>
      </c>
      <c r="E51" s="1281" t="s">
        <v>370</v>
      </c>
      <c r="F51" s="1158"/>
      <c r="G51" s="1158"/>
      <c r="H51" s="1158"/>
      <c r="I51" s="1158"/>
      <c r="J51" s="1158"/>
      <c r="K51" s="1158"/>
      <c r="L51" s="1158"/>
      <c r="M51" s="1158"/>
      <c r="N51" s="1158"/>
      <c r="O51" s="1158"/>
      <c r="P51" s="1283">
        <f>Salary!O31</f>
        <v>0</v>
      </c>
      <c r="Q51" s="1283"/>
      <c r="R51" s="1283"/>
      <c r="S51" s="1283">
        <f t="shared" si="0"/>
        <v>0</v>
      </c>
      <c r="T51" s="1283"/>
      <c r="U51" s="1283"/>
      <c r="V51" s="1293"/>
      <c r="W51" s="1156"/>
      <c r="X51" s="1294"/>
      <c r="Y51" s="111"/>
    </row>
    <row r="52" spans="1:25" ht="18" customHeight="1">
      <c r="A52" s="111"/>
      <c r="B52" s="111"/>
      <c r="C52" s="124"/>
      <c r="D52" s="126" t="s">
        <v>361</v>
      </c>
      <c r="E52" s="1157" t="s">
        <v>414</v>
      </c>
      <c r="F52" s="1158"/>
      <c r="G52" s="1158"/>
      <c r="H52" s="1158"/>
      <c r="I52" s="1158"/>
      <c r="J52" s="1158"/>
      <c r="K52" s="1158"/>
      <c r="L52" s="1158"/>
      <c r="M52" s="1158"/>
      <c r="N52" s="1158"/>
      <c r="O52" s="1158"/>
      <c r="P52" s="1283">
        <f>Salary!U31</f>
        <v>0</v>
      </c>
      <c r="Q52" s="1283"/>
      <c r="R52" s="1283"/>
      <c r="S52" s="1283">
        <f t="shared" si="0"/>
        <v>0</v>
      </c>
      <c r="T52" s="1283"/>
      <c r="U52" s="1283"/>
      <c r="V52" s="1293"/>
      <c r="W52" s="1156"/>
      <c r="X52" s="1294"/>
      <c r="Y52" s="111"/>
    </row>
    <row r="53" spans="1:25" ht="33.75" customHeight="1">
      <c r="A53" s="111"/>
      <c r="B53" s="111"/>
      <c r="C53" s="124"/>
      <c r="D53" s="126" t="s">
        <v>363</v>
      </c>
      <c r="E53" s="1157" t="s">
        <v>420</v>
      </c>
      <c r="F53" s="1158"/>
      <c r="G53" s="1158"/>
      <c r="H53" s="1158"/>
      <c r="I53" s="1158"/>
      <c r="J53" s="1158"/>
      <c r="K53" s="1158"/>
      <c r="L53" s="1158"/>
      <c r="M53" s="1158"/>
      <c r="N53" s="1158"/>
      <c r="O53" s="1158"/>
      <c r="P53" s="1283">
        <f>Salary!U91</f>
        <v>0</v>
      </c>
      <c r="Q53" s="1283"/>
      <c r="R53" s="1283"/>
      <c r="S53" s="1283">
        <f t="shared" si="0"/>
        <v>0</v>
      </c>
      <c r="T53" s="1283"/>
      <c r="U53" s="1283"/>
      <c r="V53" s="1293"/>
      <c r="W53" s="1156"/>
      <c r="X53" s="1294"/>
      <c r="Y53" s="111"/>
    </row>
    <row r="54" spans="1:25" ht="18" customHeight="1">
      <c r="A54" s="111"/>
      <c r="B54" s="111"/>
      <c r="C54" s="124"/>
      <c r="D54" s="126" t="s">
        <v>364</v>
      </c>
      <c r="E54" s="1171" t="s">
        <v>372</v>
      </c>
      <c r="F54" s="1172"/>
      <c r="G54" s="1172"/>
      <c r="H54" s="1172"/>
      <c r="I54" s="1172"/>
      <c r="J54" s="1172"/>
      <c r="K54" s="1172"/>
      <c r="L54" s="1172"/>
      <c r="M54" s="1172"/>
      <c r="N54" s="1172"/>
      <c r="O54" s="1172"/>
      <c r="P54" s="1283">
        <f>Salary!M46+Salary!M47+Salary!M48+Salary!M49+Salary!M50</f>
        <v>0</v>
      </c>
      <c r="Q54" s="1283"/>
      <c r="R54" s="1283"/>
      <c r="S54" s="1283">
        <f t="shared" si="0"/>
        <v>0</v>
      </c>
      <c r="T54" s="1283"/>
      <c r="U54" s="1283"/>
      <c r="V54" s="1293"/>
      <c r="W54" s="1156"/>
      <c r="X54" s="1294"/>
      <c r="Y54" s="111"/>
    </row>
    <row r="55" spans="1:25" ht="18" customHeight="1">
      <c r="A55" s="111"/>
      <c r="B55" s="111"/>
      <c r="C55" s="124"/>
      <c r="D55" s="126" t="s">
        <v>373</v>
      </c>
      <c r="E55" s="1171" t="s">
        <v>374</v>
      </c>
      <c r="F55" s="1172"/>
      <c r="G55" s="1172"/>
      <c r="H55" s="1172"/>
      <c r="I55" s="1172"/>
      <c r="J55" s="1172"/>
      <c r="K55" s="1172"/>
      <c r="L55" s="1172"/>
      <c r="M55" s="1172"/>
      <c r="N55" s="1172"/>
      <c r="O55" s="1172"/>
      <c r="P55" s="1283">
        <f>Salary!U92</f>
        <v>0</v>
      </c>
      <c r="Q55" s="1283"/>
      <c r="R55" s="1283"/>
      <c r="S55" s="1283">
        <f t="shared" si="0"/>
        <v>0</v>
      </c>
      <c r="T55" s="1283"/>
      <c r="U55" s="1283"/>
      <c r="V55" s="1293"/>
      <c r="W55" s="1156"/>
      <c r="X55" s="1294"/>
      <c r="Y55" s="111"/>
    </row>
    <row r="56" spans="1:25" ht="18" customHeight="1">
      <c r="A56" s="111"/>
      <c r="B56" s="111"/>
      <c r="C56" s="124"/>
      <c r="D56" s="126" t="s">
        <v>375</v>
      </c>
      <c r="E56" s="1171" t="s">
        <v>376</v>
      </c>
      <c r="F56" s="1172"/>
      <c r="G56" s="1172"/>
      <c r="H56" s="1172"/>
      <c r="I56" s="1172"/>
      <c r="J56" s="1172"/>
      <c r="K56" s="1172"/>
      <c r="L56" s="1172"/>
      <c r="M56" s="1172"/>
      <c r="N56" s="1172"/>
      <c r="O56" s="1172"/>
      <c r="P56" s="1283">
        <f>Salary!U93</f>
        <v>0</v>
      </c>
      <c r="Q56" s="1283"/>
      <c r="R56" s="1283"/>
      <c r="S56" s="1283">
        <f t="shared" si="0"/>
        <v>0</v>
      </c>
      <c r="T56" s="1283"/>
      <c r="U56" s="1283"/>
      <c r="V56" s="1293"/>
      <c r="W56" s="1156"/>
      <c r="X56" s="1294"/>
      <c r="Y56" s="111"/>
    </row>
    <row r="57" spans="1:25" ht="18" customHeight="1">
      <c r="A57" s="111"/>
      <c r="B57" s="111"/>
      <c r="C57" s="124"/>
      <c r="D57" s="126" t="s">
        <v>377</v>
      </c>
      <c r="E57" s="1157" t="s">
        <v>426</v>
      </c>
      <c r="F57" s="1158"/>
      <c r="G57" s="1158"/>
      <c r="H57" s="1158"/>
      <c r="I57" s="1158"/>
      <c r="J57" s="1158"/>
      <c r="K57" s="1158"/>
      <c r="L57" s="1158"/>
      <c r="M57" s="1158"/>
      <c r="N57" s="1158"/>
      <c r="O57" s="1158"/>
      <c r="P57" s="1283">
        <f>Salary!U94</f>
        <v>0</v>
      </c>
      <c r="Q57" s="1283"/>
      <c r="R57" s="1283"/>
      <c r="S57" s="1283">
        <f>IF(15000&gt;=P57,P57,15000)</f>
        <v>0</v>
      </c>
      <c r="T57" s="1283"/>
      <c r="U57" s="1283"/>
      <c r="V57" s="1293"/>
      <c r="W57" s="1156"/>
      <c r="X57" s="1294"/>
      <c r="Y57" s="111"/>
    </row>
    <row r="58" spans="1:25" ht="18" customHeight="1">
      <c r="A58" s="111"/>
      <c r="B58" s="111"/>
      <c r="C58" s="124"/>
      <c r="D58" s="126" t="s">
        <v>378</v>
      </c>
      <c r="E58" s="1281" t="s">
        <v>379</v>
      </c>
      <c r="F58" s="1158"/>
      <c r="G58" s="1158"/>
      <c r="H58" s="1158"/>
      <c r="I58" s="1158"/>
      <c r="J58" s="1158"/>
      <c r="K58" s="1158"/>
      <c r="L58" s="1158"/>
      <c r="M58" s="1158"/>
      <c r="N58" s="1158"/>
      <c r="O58" s="1158"/>
      <c r="P58" s="1283">
        <f>Salary!U95</f>
        <v>0</v>
      </c>
      <c r="Q58" s="1283"/>
      <c r="R58" s="1283"/>
      <c r="S58" s="1283">
        <f>P58</f>
        <v>0</v>
      </c>
      <c r="T58" s="1283"/>
      <c r="U58" s="1283"/>
      <c r="V58" s="1293"/>
      <c r="W58" s="1156"/>
      <c r="X58" s="1294"/>
      <c r="Y58" s="111"/>
    </row>
    <row r="59" spans="1:25" ht="18" customHeight="1">
      <c r="A59" s="111"/>
      <c r="B59" s="111"/>
      <c r="C59" s="124"/>
      <c r="D59" s="126" t="s">
        <v>380</v>
      </c>
      <c r="E59" s="1281" t="s">
        <v>381</v>
      </c>
      <c r="F59" s="1158"/>
      <c r="G59" s="1158"/>
      <c r="H59" s="1158"/>
      <c r="I59" s="1158"/>
      <c r="J59" s="1158"/>
      <c r="K59" s="1158"/>
      <c r="L59" s="1158"/>
      <c r="M59" s="1158"/>
      <c r="N59" s="1158"/>
      <c r="O59" s="1158"/>
      <c r="P59" s="1283">
        <f>Salary!Q31</f>
        <v>0</v>
      </c>
      <c r="Q59" s="1283"/>
      <c r="R59" s="1283"/>
      <c r="S59" s="1283">
        <f>P59</f>
        <v>0</v>
      </c>
      <c r="T59" s="1283"/>
      <c r="U59" s="1283"/>
      <c r="V59" s="1293"/>
      <c r="W59" s="1156"/>
      <c r="X59" s="1294"/>
      <c r="Y59" s="111"/>
    </row>
    <row r="60" spans="1:25" ht="30.75" customHeight="1">
      <c r="A60" s="111"/>
      <c r="B60" s="111"/>
      <c r="C60" s="124"/>
      <c r="D60" s="126" t="s">
        <v>382</v>
      </c>
      <c r="E60" s="1157" t="s">
        <v>60</v>
      </c>
      <c r="F60" s="1158"/>
      <c r="G60" s="1158"/>
      <c r="H60" s="1158"/>
      <c r="I60" s="1158"/>
      <c r="J60" s="1158"/>
      <c r="K60" s="1158"/>
      <c r="L60" s="1158"/>
      <c r="M60" s="1158"/>
      <c r="N60" s="1158"/>
      <c r="O60" s="1158"/>
      <c r="P60" s="1283">
        <f>Salary!U98</f>
        <v>48000</v>
      </c>
      <c r="Q60" s="1283"/>
      <c r="R60" s="1283"/>
      <c r="S60" s="1283">
        <f>P60</f>
        <v>48000</v>
      </c>
      <c r="T60" s="1283"/>
      <c r="U60" s="1283"/>
      <c r="V60" s="1293"/>
      <c r="W60" s="1156"/>
      <c r="X60" s="1294"/>
      <c r="Y60" s="111"/>
    </row>
    <row r="61" spans="1:25" ht="30.75" customHeight="1">
      <c r="A61" s="111"/>
      <c r="B61" s="111"/>
      <c r="C61" s="124"/>
      <c r="D61" s="126" t="s">
        <v>383</v>
      </c>
      <c r="E61" s="1157" t="s">
        <v>36</v>
      </c>
      <c r="F61" s="1158"/>
      <c r="G61" s="1158"/>
      <c r="H61" s="1158"/>
      <c r="I61" s="1158"/>
      <c r="J61" s="1158"/>
      <c r="K61" s="1158"/>
      <c r="L61" s="1158"/>
      <c r="M61" s="1158"/>
      <c r="N61" s="1158"/>
      <c r="O61" s="1158"/>
      <c r="P61" s="1283">
        <f>Salary!U99</f>
        <v>0</v>
      </c>
      <c r="Q61" s="1283"/>
      <c r="R61" s="1283"/>
      <c r="S61" s="1283">
        <f>P61</f>
        <v>0</v>
      </c>
      <c r="T61" s="1283"/>
      <c r="U61" s="1283"/>
      <c r="V61" s="1293"/>
      <c r="W61" s="1156"/>
      <c r="X61" s="1294"/>
      <c r="Y61" s="111"/>
    </row>
    <row r="62" spans="1:25" ht="18" customHeight="1">
      <c r="A62" s="111"/>
      <c r="B62" s="111"/>
      <c r="C62" s="124"/>
      <c r="D62" s="168" t="s">
        <v>541</v>
      </c>
      <c r="E62" s="114" t="s">
        <v>359</v>
      </c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295">
        <f>Salary!U75</f>
        <v>0</v>
      </c>
      <c r="Q62" s="1295"/>
      <c r="R62" s="1295"/>
      <c r="S62" s="1295">
        <f>IF(10000&gt;=P62,P62,10000)</f>
        <v>0</v>
      </c>
      <c r="T62" s="1295"/>
      <c r="U62" s="1295"/>
      <c r="V62" s="1267"/>
      <c r="W62" s="1268"/>
      <c r="X62" s="1269"/>
      <c r="Y62" s="111"/>
    </row>
    <row r="63" spans="1:25" ht="18" customHeight="1">
      <c r="A63" s="111"/>
      <c r="B63" s="111"/>
      <c r="C63" s="110">
        <v>10</v>
      </c>
      <c r="D63" s="631" t="s">
        <v>385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728">
        <f>SUM(S48:U62)</f>
        <v>110557</v>
      </c>
      <c r="Q63" s="1728"/>
      <c r="R63" s="1728"/>
      <c r="S63" s="1283">
        <f>IF(120000&gt;=P63,P63,120000)</f>
        <v>110557</v>
      </c>
      <c r="T63" s="1283"/>
      <c r="U63" s="1283"/>
      <c r="V63" s="1295">
        <f>S63</f>
        <v>110557</v>
      </c>
      <c r="W63" s="1295"/>
      <c r="X63" s="1295"/>
      <c r="Y63" s="111"/>
    </row>
    <row r="64" spans="1:25" ht="18" customHeight="1">
      <c r="A64" s="111"/>
      <c r="B64" s="111"/>
      <c r="C64" s="125">
        <v>11</v>
      </c>
      <c r="D64" s="1171" t="s">
        <v>386</v>
      </c>
      <c r="E64" s="1172"/>
      <c r="F64" s="1172"/>
      <c r="G64" s="1172"/>
      <c r="H64" s="1172"/>
      <c r="I64" s="1172"/>
      <c r="J64" s="1172"/>
      <c r="K64" s="1172"/>
      <c r="L64" s="1172"/>
      <c r="M64" s="1172"/>
      <c r="N64" s="1172"/>
      <c r="O64" s="1172"/>
      <c r="P64" s="1172"/>
      <c r="Q64" s="1172"/>
      <c r="R64" s="1172"/>
      <c r="S64" s="1172"/>
      <c r="T64" s="1172"/>
      <c r="U64" s="1173"/>
      <c r="V64" s="1295">
        <f>V46-V63</f>
        <v>215847</v>
      </c>
      <c r="W64" s="1295"/>
      <c r="X64" s="1295"/>
      <c r="Y64" s="111"/>
    </row>
    <row r="65" spans="1:25" ht="18" customHeight="1">
      <c r="A65" s="111"/>
      <c r="B65" s="111"/>
      <c r="C65" s="125">
        <v>12</v>
      </c>
      <c r="D65" s="1297" t="s">
        <v>37</v>
      </c>
      <c r="E65" s="1172"/>
      <c r="F65" s="1172"/>
      <c r="G65" s="1172"/>
      <c r="H65" s="1172"/>
      <c r="I65" s="1172"/>
      <c r="J65" s="1172"/>
      <c r="K65" s="1172"/>
      <c r="L65" s="1172"/>
      <c r="M65" s="1172"/>
      <c r="N65" s="1172"/>
      <c r="O65" s="1172"/>
      <c r="P65" s="1172"/>
      <c r="Q65" s="1172"/>
      <c r="R65" s="1172"/>
      <c r="S65" s="1172"/>
      <c r="T65" s="1172"/>
      <c r="U65" s="1173"/>
      <c r="V65" s="1295">
        <f>ROUND(V64,-1)</f>
        <v>215850</v>
      </c>
      <c r="W65" s="1295"/>
      <c r="X65" s="1295"/>
      <c r="Y65" s="111"/>
    </row>
    <row r="66" spans="1:25" ht="18" customHeight="1">
      <c r="A66" s="111"/>
      <c r="B66" s="111"/>
      <c r="C66" s="123">
        <v>13</v>
      </c>
      <c r="D66" s="1297" t="s">
        <v>38</v>
      </c>
      <c r="E66" s="1172"/>
      <c r="F66" s="1172"/>
      <c r="G66" s="1172"/>
      <c r="H66" s="1172"/>
      <c r="I66" s="1172"/>
      <c r="J66" s="1172"/>
      <c r="K66" s="1172"/>
      <c r="L66" s="1172"/>
      <c r="M66" s="1172"/>
      <c r="N66" s="1172"/>
      <c r="O66" s="1172"/>
      <c r="P66" s="1172"/>
      <c r="Q66" s="1172"/>
      <c r="R66" s="1172"/>
      <c r="S66" s="1172"/>
      <c r="T66" s="1172"/>
      <c r="U66" s="1173"/>
      <c r="V66" s="1295">
        <f>IF('Other Deails'!B19=3,Calculation_Prapose!K76,Calculation_Prapose!T76)</f>
        <v>5585</v>
      </c>
      <c r="W66" s="1295"/>
      <c r="X66" s="1295"/>
      <c r="Y66" s="111"/>
    </row>
    <row r="67" spans="1:25" ht="18" customHeight="1">
      <c r="A67" s="111"/>
      <c r="B67" s="111"/>
      <c r="C67" s="124"/>
      <c r="D67" s="1320" t="s">
        <v>387</v>
      </c>
      <c r="E67" s="1321"/>
      <c r="F67" s="1321"/>
      <c r="G67" s="1321"/>
      <c r="H67" s="1321"/>
      <c r="I67" s="1321"/>
      <c r="J67" s="1321"/>
      <c r="K67" s="1321"/>
      <c r="L67" s="1322"/>
      <c r="M67" s="1320" t="s">
        <v>388</v>
      </c>
      <c r="N67" s="1321"/>
      <c r="O67" s="1321"/>
      <c r="P67" s="1321"/>
      <c r="Q67" s="1321"/>
      <c r="R67" s="1321"/>
      <c r="S67" s="1321"/>
      <c r="T67" s="1321"/>
      <c r="U67" s="1322"/>
      <c r="V67" s="1284"/>
      <c r="W67" s="1265"/>
      <c r="X67" s="1266"/>
      <c r="Y67" s="111"/>
    </row>
    <row r="68" spans="1:25" ht="18" customHeight="1">
      <c r="A68" s="111"/>
      <c r="B68" s="111"/>
      <c r="C68" s="124"/>
      <c r="D68" s="1328" t="s">
        <v>39</v>
      </c>
      <c r="E68" s="1325"/>
      <c r="F68" s="1325"/>
      <c r="G68" s="1325"/>
      <c r="H68" s="1325"/>
      <c r="I68" s="1325"/>
      <c r="J68" s="1325"/>
      <c r="K68" s="1325" t="s">
        <v>389</v>
      </c>
      <c r="L68" s="1325"/>
      <c r="M68" s="1323" t="s">
        <v>39</v>
      </c>
      <c r="N68" s="1324"/>
      <c r="O68" s="1324"/>
      <c r="P68" s="1324"/>
      <c r="Q68" s="1324"/>
      <c r="R68" s="1324"/>
      <c r="S68" s="1324"/>
      <c r="T68" s="1325" t="s">
        <v>389</v>
      </c>
      <c r="U68" s="1325"/>
      <c r="V68" s="1293"/>
      <c r="W68" s="1156"/>
      <c r="X68" s="1294"/>
      <c r="Y68" s="111"/>
    </row>
    <row r="69" spans="1:25">
      <c r="A69" s="111"/>
      <c r="B69" s="111"/>
      <c r="C69" s="124"/>
      <c r="D69" s="1311" t="s">
        <v>201</v>
      </c>
      <c r="E69" s="1312"/>
      <c r="F69" s="1312"/>
      <c r="G69" s="1312"/>
      <c r="H69" s="1312"/>
      <c r="I69" s="1313"/>
      <c r="J69" s="128" t="s">
        <v>209</v>
      </c>
      <c r="K69" s="1318">
        <v>0</v>
      </c>
      <c r="L69" s="1319"/>
      <c r="M69" s="1311" t="s">
        <v>202</v>
      </c>
      <c r="N69" s="1312"/>
      <c r="O69" s="1312"/>
      <c r="P69" s="1312"/>
      <c r="Q69" s="1312"/>
      <c r="R69" s="1313"/>
      <c r="S69" s="128" t="s">
        <v>209</v>
      </c>
      <c r="T69" s="1318">
        <v>0</v>
      </c>
      <c r="U69" s="1319"/>
      <c r="V69" s="1293"/>
      <c r="W69" s="1156"/>
      <c r="X69" s="1294"/>
      <c r="Y69" s="111"/>
    </row>
    <row r="70" spans="1:25">
      <c r="A70" s="111"/>
      <c r="B70" s="111"/>
      <c r="C70" s="124"/>
      <c r="D70" s="757"/>
      <c r="E70" s="1309">
        <f>IF('Other Deails'!B19=3,(IF(V65&lt;=160000,V65,160000)),0)</f>
        <v>160000</v>
      </c>
      <c r="F70" s="1309"/>
      <c r="G70" s="1308">
        <f>IF(E70&lt;=160000,E70,160000)</f>
        <v>160000</v>
      </c>
      <c r="H70" s="1308"/>
      <c r="I70" s="758"/>
      <c r="J70" s="129"/>
      <c r="K70" s="753"/>
      <c r="L70" s="754"/>
      <c r="M70" s="1310">
        <f>IF('Other Deails'!B19=5,(IF(V65&lt;=190000,V65,190000)),0)</f>
        <v>0</v>
      </c>
      <c r="N70" s="1309"/>
      <c r="O70" s="1308">
        <f>IF(M70&lt;=190000,M70,190000)</f>
        <v>0</v>
      </c>
      <c r="P70" s="1308"/>
      <c r="Q70" s="759"/>
      <c r="R70" s="758"/>
      <c r="S70" s="129"/>
      <c r="T70" s="753"/>
      <c r="U70" s="754"/>
      <c r="V70" s="526"/>
      <c r="W70" s="127"/>
      <c r="X70" s="527"/>
      <c r="Y70" s="111"/>
    </row>
    <row r="71" spans="1:25">
      <c r="A71" s="111"/>
      <c r="B71" s="111"/>
      <c r="C71" s="124"/>
      <c r="D71" s="1311" t="s">
        <v>192</v>
      </c>
      <c r="E71" s="1312"/>
      <c r="F71" s="1312"/>
      <c r="G71" s="1312"/>
      <c r="H71" s="1312"/>
      <c r="I71" s="1313"/>
      <c r="J71" s="130">
        <v>0.1</v>
      </c>
      <c r="K71" s="1306">
        <f>ROUND(G72*0.1,0)</f>
        <v>5585</v>
      </c>
      <c r="L71" s="1307"/>
      <c r="M71" s="1311" t="s">
        <v>194</v>
      </c>
      <c r="N71" s="1312"/>
      <c r="O71" s="1312"/>
      <c r="P71" s="1312"/>
      <c r="Q71" s="1312"/>
      <c r="R71" s="1313"/>
      <c r="S71" s="130">
        <v>0.1</v>
      </c>
      <c r="T71" s="1306">
        <f>ROUND(O72*0.1,0)</f>
        <v>0</v>
      </c>
      <c r="U71" s="1307"/>
      <c r="V71" s="1293"/>
      <c r="W71" s="1156"/>
      <c r="X71" s="1294"/>
      <c r="Y71" s="111"/>
    </row>
    <row r="72" spans="1:25">
      <c r="A72" s="111"/>
      <c r="B72" s="111"/>
      <c r="C72" s="124"/>
      <c r="D72" s="757"/>
      <c r="E72" s="1309">
        <f>IF('Other Deails'!B19=3,(IF(V65&lt;=500000,V65-160000,340000)),0)</f>
        <v>55850</v>
      </c>
      <c r="F72" s="1309"/>
      <c r="G72" s="1308">
        <f>IF(E72&lt;=0,0,E72)</f>
        <v>55850</v>
      </c>
      <c r="H72" s="1308"/>
      <c r="I72" s="758"/>
      <c r="J72" s="131"/>
      <c r="K72" s="755"/>
      <c r="L72" s="756"/>
      <c r="M72" s="1310">
        <f>IF('Other Deails'!B19=5,(IF(V65&lt;=500000,V65-190000,310000)),0)</f>
        <v>0</v>
      </c>
      <c r="N72" s="1309"/>
      <c r="O72" s="1308">
        <f>IF(M72&lt;=0,0,M72)</f>
        <v>0</v>
      </c>
      <c r="P72" s="1308"/>
      <c r="Q72" s="759"/>
      <c r="R72" s="803"/>
      <c r="S72" s="131"/>
      <c r="T72" s="755"/>
      <c r="U72" s="756"/>
      <c r="V72" s="526"/>
      <c r="W72" s="127"/>
      <c r="X72" s="527"/>
      <c r="Y72" s="111"/>
    </row>
    <row r="73" spans="1:25">
      <c r="A73" s="111"/>
      <c r="B73" s="111"/>
      <c r="C73" s="124"/>
      <c r="D73" s="1311" t="s">
        <v>195</v>
      </c>
      <c r="E73" s="1312"/>
      <c r="F73" s="1312"/>
      <c r="G73" s="1312"/>
      <c r="H73" s="1312"/>
      <c r="I73" s="1313"/>
      <c r="J73" s="130">
        <v>0.2</v>
      </c>
      <c r="K73" s="1306">
        <f>ROUND(G74*0.2,0)</f>
        <v>0</v>
      </c>
      <c r="L73" s="1307"/>
      <c r="M73" s="1311" t="s">
        <v>195</v>
      </c>
      <c r="N73" s="1312"/>
      <c r="O73" s="1312"/>
      <c r="P73" s="1312"/>
      <c r="Q73" s="1312"/>
      <c r="R73" s="1313"/>
      <c r="S73" s="130">
        <v>0.2</v>
      </c>
      <c r="T73" s="1306">
        <f>ROUND(O74*0.2,0)</f>
        <v>0</v>
      </c>
      <c r="U73" s="1307"/>
      <c r="V73" s="1293"/>
      <c r="W73" s="1156"/>
      <c r="X73" s="1294"/>
      <c r="Y73" s="111"/>
    </row>
    <row r="74" spans="1:25">
      <c r="A74" s="111"/>
      <c r="B74" s="111"/>
      <c r="C74" s="124"/>
      <c r="D74" s="757"/>
      <c r="E74" s="1309">
        <f>IF('Other Deails'!B19=3,(IF(V65&lt;=800000,V65-500000,300000)),0)</f>
        <v>-284150</v>
      </c>
      <c r="F74" s="1309"/>
      <c r="G74" s="1308">
        <f>IF(E74&lt;=0,0,E74)</f>
        <v>0</v>
      </c>
      <c r="H74" s="1308"/>
      <c r="I74" s="803"/>
      <c r="J74" s="131"/>
      <c r="K74" s="755"/>
      <c r="L74" s="756"/>
      <c r="M74" s="1310">
        <f>IF('Other Deails'!B19=5,(IF(V65&lt;=800000,V65-500000,300000)),0)</f>
        <v>0</v>
      </c>
      <c r="N74" s="1309"/>
      <c r="O74" s="1308">
        <f>IF(M74&lt;=0,0,M74)</f>
        <v>0</v>
      </c>
      <c r="P74" s="1308"/>
      <c r="Q74" s="804"/>
      <c r="R74" s="803"/>
      <c r="S74" s="131"/>
      <c r="T74" s="755"/>
      <c r="U74" s="756"/>
      <c r="V74" s="526"/>
      <c r="W74" s="127"/>
      <c r="X74" s="527"/>
      <c r="Y74" s="111"/>
    </row>
    <row r="75" spans="1:25">
      <c r="A75" s="111"/>
      <c r="B75" s="111"/>
      <c r="C75" s="124"/>
      <c r="D75" s="1311" t="s">
        <v>193</v>
      </c>
      <c r="E75" s="1312"/>
      <c r="F75" s="1312"/>
      <c r="G75" s="1312"/>
      <c r="H75" s="1312"/>
      <c r="I75" s="1313"/>
      <c r="J75" s="130">
        <v>0.3</v>
      </c>
      <c r="K75" s="1306">
        <f>ROUND(G76*0.3,0)</f>
        <v>0</v>
      </c>
      <c r="L75" s="1307"/>
      <c r="M75" s="1311" t="s">
        <v>193</v>
      </c>
      <c r="N75" s="1312"/>
      <c r="O75" s="1312"/>
      <c r="P75" s="1312"/>
      <c r="Q75" s="1312"/>
      <c r="R75" s="1313"/>
      <c r="S75" s="130">
        <v>0.3</v>
      </c>
      <c r="T75" s="1306">
        <f>ROUND(O76*0.3,0)</f>
        <v>0</v>
      </c>
      <c r="U75" s="1307"/>
      <c r="V75" s="1293"/>
      <c r="W75" s="1156"/>
      <c r="X75" s="1294"/>
      <c r="Y75" s="111"/>
    </row>
    <row r="76" spans="1:25">
      <c r="A76" s="111"/>
      <c r="B76" s="111"/>
      <c r="C76" s="125"/>
      <c r="D76" s="757"/>
      <c r="E76" s="1309">
        <f>IF('Other Deails'!B19=3,(IF(V65&gt;=800001,V65-800000,0)),0)</f>
        <v>0</v>
      </c>
      <c r="F76" s="1309"/>
      <c r="G76" s="1308">
        <f>IF(E76&gt;=0,E76,0)</f>
        <v>0</v>
      </c>
      <c r="H76" s="1308"/>
      <c r="I76" s="803"/>
      <c r="J76" s="131"/>
      <c r="K76" s="1333">
        <f>SUM(K69:K75)</f>
        <v>5585</v>
      </c>
      <c r="L76" s="1334"/>
      <c r="M76" s="1310">
        <f>IF('Other Deails'!B19=5,(IF(V65&gt;=800001,V65-800000,0)),0)</f>
        <v>0</v>
      </c>
      <c r="N76" s="1309"/>
      <c r="O76" s="1308">
        <f>IF(M76&gt;=0,M76,0)</f>
        <v>0</v>
      </c>
      <c r="P76" s="1308"/>
      <c r="Q76" s="804"/>
      <c r="R76" s="803"/>
      <c r="S76" s="131"/>
      <c r="T76" s="1333">
        <f>SUM(T69:T75)</f>
        <v>0</v>
      </c>
      <c r="U76" s="1334"/>
      <c r="V76" s="525"/>
      <c r="W76" s="523"/>
      <c r="X76" s="524"/>
      <c r="Y76" s="111"/>
    </row>
    <row r="77" spans="1:25">
      <c r="A77" s="111"/>
      <c r="B77" s="111"/>
      <c r="C77" s="125">
        <v>14</v>
      </c>
      <c r="D77" s="549" t="s">
        <v>40</v>
      </c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Q77" s="523"/>
      <c r="R77" s="523"/>
      <c r="S77" s="551">
        <f>ROUND(V66*0.01,0)</f>
        <v>56</v>
      </c>
      <c r="T77" s="523"/>
      <c r="U77" s="524"/>
      <c r="V77" s="1295">
        <f>IF(V66&gt;=1000001,S77,0)</f>
        <v>0</v>
      </c>
      <c r="W77" s="1295"/>
      <c r="X77" s="1295"/>
      <c r="Y77" s="111"/>
    </row>
    <row r="78" spans="1:25">
      <c r="A78" s="111"/>
      <c r="B78" s="111"/>
      <c r="C78" s="125">
        <v>15</v>
      </c>
      <c r="D78" s="1731" t="s">
        <v>61</v>
      </c>
      <c r="E78" s="1268"/>
      <c r="F78" s="1268"/>
      <c r="G78" s="1268"/>
      <c r="H78" s="1268"/>
      <c r="I78" s="1268"/>
      <c r="J78" s="1268"/>
      <c r="K78" s="1268"/>
      <c r="L78" s="1268"/>
      <c r="M78" s="1268"/>
      <c r="N78" s="1268"/>
      <c r="O78" s="1268"/>
      <c r="P78" s="1268"/>
      <c r="Q78" s="1268"/>
      <c r="R78" s="1268"/>
      <c r="S78" s="1268"/>
      <c r="T78" s="1268"/>
      <c r="U78" s="1269"/>
      <c r="V78" s="1295">
        <f>ROUND((V66+V77)*0.03,0)</f>
        <v>168</v>
      </c>
      <c r="W78" s="1295"/>
      <c r="X78" s="1295"/>
      <c r="Y78" s="111"/>
    </row>
    <row r="79" spans="1:25" ht="18" customHeight="1">
      <c r="A79" s="111"/>
      <c r="B79" s="111"/>
      <c r="C79" s="125">
        <v>16</v>
      </c>
      <c r="D79" s="1297" t="s">
        <v>75</v>
      </c>
      <c r="E79" s="1172"/>
      <c r="F79" s="1172"/>
      <c r="G79" s="1172"/>
      <c r="H79" s="1172"/>
      <c r="I79" s="1172"/>
      <c r="J79" s="1172"/>
      <c r="K79" s="1172"/>
      <c r="L79" s="1172"/>
      <c r="M79" s="1172"/>
      <c r="N79" s="1172"/>
      <c r="O79" s="1172"/>
      <c r="P79" s="1172"/>
      <c r="Q79" s="1172"/>
      <c r="R79" s="1172"/>
      <c r="S79" s="1172"/>
      <c r="T79" s="1172"/>
      <c r="U79" s="1173"/>
      <c r="V79" s="1295">
        <f>V66+V77+V78</f>
        <v>5753</v>
      </c>
      <c r="W79" s="1295"/>
      <c r="X79" s="1295"/>
      <c r="Y79" s="111"/>
    </row>
    <row r="80" spans="1:25" ht="18" customHeight="1">
      <c r="A80" s="111"/>
      <c r="B80" s="111"/>
      <c r="C80" s="123">
        <v>17</v>
      </c>
      <c r="D80" s="810" t="s">
        <v>143</v>
      </c>
      <c r="E80" s="115"/>
      <c r="F80" s="115"/>
      <c r="G80" s="115"/>
      <c r="H80" s="115"/>
      <c r="I80" s="115"/>
      <c r="J80" s="1729">
        <f>U4</f>
        <v>40603</v>
      </c>
      <c r="K80" s="1730"/>
      <c r="L80" s="115"/>
      <c r="M80" s="799"/>
      <c r="N80" s="811"/>
      <c r="O80" s="811"/>
      <c r="P80" s="811"/>
      <c r="Q80" s="811"/>
      <c r="R80" s="811"/>
      <c r="S80" s="811"/>
      <c r="T80" s="115"/>
      <c r="U80" s="116"/>
      <c r="V80" s="1295">
        <f>SUM(Salary!W11:W19)</f>
        <v>0</v>
      </c>
      <c r="W80" s="1295"/>
      <c r="X80" s="1295"/>
      <c r="Y80" s="111"/>
    </row>
    <row r="81" spans="1:25" ht="18" customHeight="1">
      <c r="A81" s="111"/>
      <c r="B81" s="111"/>
      <c r="C81" s="124"/>
      <c r="D81" s="810" t="s">
        <v>144</v>
      </c>
      <c r="E81" s="115"/>
      <c r="F81" s="115"/>
      <c r="G81" s="115"/>
      <c r="H81" s="115"/>
      <c r="I81" s="115"/>
      <c r="J81" s="115"/>
      <c r="K81" s="1729">
        <f>U4</f>
        <v>40603</v>
      </c>
      <c r="L81" s="1730"/>
      <c r="M81" s="115"/>
      <c r="N81" s="115"/>
      <c r="O81" s="115"/>
      <c r="P81" s="115"/>
      <c r="Q81" s="115"/>
      <c r="R81" s="115"/>
      <c r="S81" s="115"/>
      <c r="T81" s="115"/>
      <c r="U81" s="116"/>
      <c r="V81" s="1295">
        <f>Salary!W20</f>
        <v>0</v>
      </c>
      <c r="W81" s="1295"/>
      <c r="X81" s="1295"/>
      <c r="Y81" s="111"/>
    </row>
    <row r="82" spans="1:25" ht="18" customHeight="1">
      <c r="A82" s="111"/>
      <c r="B82" s="111"/>
      <c r="C82" s="124"/>
      <c r="D82" s="810" t="s">
        <v>145</v>
      </c>
      <c r="E82" s="115"/>
      <c r="F82" s="115"/>
      <c r="G82" s="115"/>
      <c r="H82" s="115"/>
      <c r="I82" s="115"/>
      <c r="J82" s="115"/>
      <c r="K82" s="1729">
        <f>W4</f>
        <v>40968</v>
      </c>
      <c r="L82" s="1730"/>
      <c r="M82" s="115"/>
      <c r="N82" s="115"/>
      <c r="O82" s="115"/>
      <c r="P82" s="115"/>
      <c r="Q82" s="115"/>
      <c r="R82" s="115"/>
      <c r="S82" s="115"/>
      <c r="T82" s="115"/>
      <c r="U82" s="116"/>
      <c r="V82" s="1295">
        <f>Salary!W21</f>
        <v>0</v>
      </c>
      <c r="W82" s="1295"/>
      <c r="X82" s="1295"/>
      <c r="Y82" s="111"/>
    </row>
    <row r="83" spans="1:25" ht="18" customHeight="1">
      <c r="A83" s="111"/>
      <c r="B83" s="111"/>
      <c r="C83" s="124"/>
      <c r="D83" s="810" t="s">
        <v>146</v>
      </c>
      <c r="E83" s="115"/>
      <c r="F83" s="115"/>
      <c r="G83" s="115"/>
      <c r="H83" s="115"/>
      <c r="I83" s="115"/>
      <c r="J83" s="115"/>
      <c r="K83" s="1729">
        <f>W4</f>
        <v>40968</v>
      </c>
      <c r="L83" s="1730"/>
      <c r="M83" s="115"/>
      <c r="N83" s="115"/>
      <c r="O83" s="115"/>
      <c r="P83" s="115"/>
      <c r="Q83" s="115"/>
      <c r="R83" s="115"/>
      <c r="S83" s="115"/>
      <c r="T83" s="115"/>
      <c r="U83" s="116"/>
      <c r="V83" s="1295">
        <f>Salary!W22</f>
        <v>3845</v>
      </c>
      <c r="W83" s="1295"/>
      <c r="X83" s="1295"/>
      <c r="Y83" s="111"/>
    </row>
    <row r="84" spans="1:25" ht="18" customHeight="1">
      <c r="A84" s="111"/>
      <c r="B84" s="111"/>
      <c r="C84" s="124"/>
      <c r="D84" s="631" t="s">
        <v>139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6"/>
      <c r="V84" s="1171">
        <f>Salary!W23+Salary!W24+Salary!W25+Salary!W26+Salary!W27+Salary!W28+Salary!W30</f>
        <v>0</v>
      </c>
      <c r="W84" s="1172"/>
      <c r="X84" s="1173"/>
      <c r="Y84" s="111"/>
    </row>
    <row r="85" spans="1:25">
      <c r="A85" s="111"/>
      <c r="B85" s="111"/>
      <c r="C85" s="125">
        <v>18</v>
      </c>
      <c r="D85" s="1171" t="s">
        <v>392</v>
      </c>
      <c r="E85" s="1172"/>
      <c r="F85" s="1172"/>
      <c r="G85" s="1172"/>
      <c r="H85" s="1172"/>
      <c r="I85" s="1172"/>
      <c r="J85" s="1172"/>
      <c r="K85" s="1172"/>
      <c r="L85" s="1172"/>
      <c r="M85" s="1172"/>
      <c r="N85" s="1172"/>
      <c r="O85" s="1172"/>
      <c r="P85" s="1172"/>
      <c r="Q85" s="1172"/>
      <c r="R85" s="1172"/>
      <c r="S85" s="1172"/>
      <c r="T85" s="1172"/>
      <c r="U85" s="1173"/>
      <c r="V85" s="1295">
        <f>V80+V81+V82+V83+V84</f>
        <v>3845</v>
      </c>
      <c r="W85" s="1295"/>
      <c r="X85" s="1295"/>
      <c r="Y85" s="111"/>
    </row>
    <row r="86" spans="1:25">
      <c r="A86" s="111"/>
      <c r="B86" s="111"/>
      <c r="C86" s="125">
        <v>19</v>
      </c>
      <c r="D86" s="114" t="s">
        <v>393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321" t="str">
        <f>IF(AND(V86=0)," ",IF(V85&gt;V79,"Refundable","Payble"))</f>
        <v>Payble</v>
      </c>
      <c r="S86" s="1321"/>
      <c r="T86" s="1321"/>
      <c r="U86" s="1322"/>
      <c r="V86" s="1295">
        <f>V79-V85</f>
        <v>1908</v>
      </c>
      <c r="W86" s="1295"/>
      <c r="X86" s="1295"/>
      <c r="Y86" s="111"/>
    </row>
    <row r="87" spans="1:25" ht="3" customHeight="1">
      <c r="A87" s="111"/>
      <c r="B87" s="111"/>
      <c r="C87" s="132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11"/>
    </row>
    <row r="88" spans="1:25">
      <c r="A88" s="111"/>
      <c r="B88" s="111"/>
      <c r="C88" s="134"/>
      <c r="D88" s="108"/>
      <c r="E88" s="108"/>
      <c r="F88" s="1332"/>
      <c r="G88" s="1332"/>
      <c r="H88" s="1332"/>
      <c r="I88" s="1332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33"/>
      <c r="V88" s="133"/>
      <c r="W88" s="133"/>
      <c r="X88" s="133"/>
      <c r="Y88" s="111"/>
    </row>
    <row r="89" spans="1:25">
      <c r="A89" s="111"/>
      <c r="B89" s="111"/>
      <c r="C89" s="134"/>
      <c r="D89" s="127" t="s">
        <v>238</v>
      </c>
      <c r="E89" s="127"/>
      <c r="F89" s="127"/>
      <c r="G89" s="1156"/>
      <c r="H89" s="1156"/>
      <c r="I89" s="1156"/>
      <c r="J89" s="1156"/>
      <c r="K89" s="1156"/>
      <c r="L89" s="127"/>
      <c r="M89" s="1156"/>
      <c r="N89" s="1156"/>
      <c r="O89" s="1156"/>
      <c r="P89" s="1156"/>
      <c r="Q89" s="1156"/>
      <c r="R89" s="108"/>
      <c r="S89" s="108"/>
      <c r="T89" s="108"/>
      <c r="U89" s="133"/>
      <c r="V89" s="133"/>
      <c r="W89" s="133"/>
      <c r="X89" s="133"/>
      <c r="Y89" s="111"/>
    </row>
    <row r="90" spans="1:25">
      <c r="A90" s="111"/>
      <c r="B90" s="111"/>
      <c r="C90" s="134"/>
      <c r="D90" s="127" t="s">
        <v>211</v>
      </c>
      <c r="E90" s="127"/>
      <c r="F90" s="1156" t="str">
        <f>'Other Deails'!A5</f>
        <v>SHRI K J PATEL</v>
      </c>
      <c r="G90" s="1156"/>
      <c r="H90" s="1156"/>
      <c r="I90" s="1156"/>
      <c r="J90" s="1156"/>
      <c r="K90" s="1156"/>
      <c r="L90" s="127"/>
      <c r="M90" s="127"/>
      <c r="N90" s="127"/>
      <c r="O90" s="127"/>
      <c r="P90" s="127"/>
      <c r="Q90" s="127"/>
      <c r="R90" s="575" t="str">
        <f>'Other Deails'!H23</f>
        <v>Assistant Director Animal Husamadry</v>
      </c>
      <c r="S90" s="108"/>
      <c r="T90" s="108"/>
      <c r="U90" s="133"/>
      <c r="V90" s="133"/>
      <c r="W90" s="133"/>
      <c r="X90" s="133"/>
      <c r="Y90" s="111"/>
    </row>
    <row r="91" spans="1:25">
      <c r="A91" s="111"/>
      <c r="B91" s="111"/>
      <c r="C91" s="134"/>
      <c r="D91" s="127" t="s">
        <v>256</v>
      </c>
      <c r="E91" s="127"/>
      <c r="F91" s="127"/>
      <c r="G91" s="1156" t="str">
        <f>'Other Deails'!A16</f>
        <v>SENIOR CLERK</v>
      </c>
      <c r="H91" s="1156"/>
      <c r="I91" s="1156"/>
      <c r="J91" s="1156"/>
      <c r="K91" s="1156"/>
      <c r="L91" s="127"/>
      <c r="M91" s="127"/>
      <c r="N91" s="127"/>
      <c r="O91" s="127"/>
      <c r="P91" s="127"/>
      <c r="Q91" s="127"/>
      <c r="R91" s="575" t="str">
        <f>'Other Deails'!H24</f>
        <v>Dangs District Panchayat</v>
      </c>
      <c r="S91" s="108"/>
      <c r="T91" s="108"/>
      <c r="U91" s="133"/>
      <c r="V91" s="133"/>
      <c r="W91" s="133"/>
      <c r="X91" s="133"/>
      <c r="Y91" s="111"/>
    </row>
    <row r="92" spans="1:25">
      <c r="A92" s="111"/>
      <c r="B92" s="111"/>
      <c r="C92" s="134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576" t="str">
        <f>'Other Deails'!B25</f>
        <v>AHWA</v>
      </c>
      <c r="S92" s="108"/>
      <c r="T92" s="108"/>
      <c r="U92" s="133"/>
      <c r="V92" s="133"/>
      <c r="W92" s="133"/>
      <c r="X92" s="133"/>
      <c r="Y92" s="111"/>
    </row>
    <row r="93" spans="1:25">
      <c r="A93" s="111"/>
      <c r="B93" s="111"/>
      <c r="C93" s="134"/>
      <c r="D93" s="108" t="s">
        <v>212</v>
      </c>
      <c r="E93" s="135" t="s">
        <v>416</v>
      </c>
      <c r="F93" s="108" t="str">
        <f>'Other Deails'!B25</f>
        <v>AHWA</v>
      </c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34"/>
      <c r="S93" s="108"/>
      <c r="T93" s="108"/>
      <c r="U93" s="133"/>
      <c r="V93" s="133"/>
      <c r="W93" s="133"/>
      <c r="X93" s="133"/>
      <c r="Y93" s="111"/>
    </row>
    <row r="94" spans="1:25">
      <c r="A94" s="111"/>
      <c r="B94" s="111"/>
      <c r="C94" s="134"/>
      <c r="D94" s="108" t="s">
        <v>213</v>
      </c>
      <c r="E94" s="135" t="s">
        <v>417</v>
      </c>
      <c r="F94" s="1341">
        <f ca="1">TODAY()</f>
        <v>43519</v>
      </c>
      <c r="G94" s="1341"/>
      <c r="H94" s="1341"/>
      <c r="I94" s="1341"/>
      <c r="J94" s="108"/>
      <c r="K94" s="108"/>
      <c r="L94" s="108" t="s">
        <v>394</v>
      </c>
      <c r="M94" s="108"/>
      <c r="N94" s="108"/>
      <c r="O94" s="108"/>
      <c r="P94" s="108"/>
      <c r="Q94" s="108"/>
      <c r="R94" s="108"/>
      <c r="S94" s="108"/>
      <c r="T94" s="108"/>
      <c r="U94" s="133"/>
      <c r="V94" s="133"/>
      <c r="W94" s="133"/>
      <c r="X94" s="133"/>
      <c r="Y94" s="111"/>
    </row>
    <row r="95" spans="1:25" ht="3.75" customHeight="1">
      <c r="A95" s="111"/>
      <c r="B95" s="111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11"/>
    </row>
    <row r="96" spans="1:25" hidden="1">
      <c r="A96" s="111"/>
      <c r="B96" s="111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11"/>
    </row>
    <row r="97" spans="1:25" hidden="1">
      <c r="A97" s="111"/>
      <c r="B97" s="111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11"/>
    </row>
    <row r="98" spans="1:25" hidden="1">
      <c r="A98" s="111"/>
      <c r="B98" s="111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11"/>
    </row>
    <row r="99" spans="1:25" hidden="1">
      <c r="A99" s="111"/>
      <c r="B99" s="111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11"/>
    </row>
    <row r="100" spans="1:25" hidden="1">
      <c r="A100" s="111"/>
      <c r="B100" s="111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11"/>
    </row>
    <row r="101" spans="1:25" hidden="1">
      <c r="A101" s="111"/>
      <c r="B101" s="111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11"/>
    </row>
    <row r="102" spans="1:25" hidden="1">
      <c r="A102" s="111"/>
      <c r="B102" s="111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11"/>
    </row>
    <row r="103" spans="1:25" hidden="1">
      <c r="A103" s="111"/>
      <c r="B103" s="111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11"/>
    </row>
    <row r="104" spans="1:25" hidden="1">
      <c r="A104" s="111"/>
      <c r="B104" s="111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11"/>
    </row>
    <row r="105" spans="1:25" hidden="1">
      <c r="A105" s="111"/>
      <c r="B105" s="111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11"/>
    </row>
    <row r="106" spans="1:25" hidden="1">
      <c r="A106" s="111"/>
      <c r="B106" s="111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11"/>
    </row>
    <row r="107" spans="1:25" hidden="1">
      <c r="A107" s="111"/>
      <c r="B107" s="111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11"/>
    </row>
    <row r="108" spans="1:25" hidden="1">
      <c r="A108" s="111"/>
      <c r="B108" s="111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11"/>
    </row>
    <row r="109" spans="1:25" hidden="1">
      <c r="A109" s="111"/>
      <c r="B109" s="111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11"/>
    </row>
    <row r="110" spans="1:25" hidden="1">
      <c r="A110" s="111"/>
      <c r="B110" s="111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11"/>
    </row>
    <row r="111" spans="1:25" hidden="1">
      <c r="A111" s="111"/>
      <c r="B111" s="111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11"/>
    </row>
    <row r="112" spans="1:25" hidden="1">
      <c r="A112" s="111"/>
      <c r="B112" s="111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11"/>
    </row>
    <row r="113" spans="1:25" hidden="1">
      <c r="A113" s="111"/>
      <c r="B113" s="111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11"/>
    </row>
    <row r="114" spans="1:25" hidden="1">
      <c r="A114" s="111"/>
      <c r="B114" s="111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11"/>
    </row>
    <row r="115" spans="1:25" hidden="1">
      <c r="A115" s="111"/>
      <c r="B115" s="111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11"/>
    </row>
    <row r="116" spans="1:25" hidden="1">
      <c r="A116" s="111"/>
      <c r="B116" s="111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11"/>
    </row>
    <row r="117" spans="1:25" hidden="1">
      <c r="A117" s="111"/>
      <c r="B117" s="111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11"/>
    </row>
    <row r="118" spans="1:25" hidden="1">
      <c r="A118" s="111"/>
      <c r="B118" s="111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11"/>
    </row>
    <row r="119" spans="1:25" hidden="1">
      <c r="A119" s="111"/>
      <c r="B119" s="111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11"/>
    </row>
    <row r="120" spans="1:25" hidden="1">
      <c r="A120" s="111"/>
      <c r="B120" s="111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11"/>
    </row>
    <row r="121" spans="1:25" hidden="1">
      <c r="A121" s="111"/>
      <c r="B121" s="111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11"/>
    </row>
    <row r="122" spans="1:25" hidden="1">
      <c r="A122" s="111"/>
      <c r="B122" s="111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11"/>
    </row>
    <row r="123" spans="1:25" hidden="1">
      <c r="A123" s="111"/>
      <c r="B123" s="111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11"/>
    </row>
    <row r="124" spans="1:25" hidden="1">
      <c r="A124" s="111"/>
      <c r="B124" s="111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11"/>
    </row>
    <row r="125" spans="1:25" hidden="1">
      <c r="A125" s="111"/>
      <c r="B125" s="111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11"/>
    </row>
    <row r="126" spans="1:25" hidden="1">
      <c r="A126" s="111"/>
      <c r="B126" s="111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11"/>
    </row>
    <row r="127" spans="1:25" hidden="1">
      <c r="A127" s="111"/>
      <c r="B127" s="111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11"/>
    </row>
    <row r="128" spans="1:25" hidden="1">
      <c r="A128" s="111"/>
      <c r="B128" s="111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11"/>
    </row>
    <row r="129" spans="1:25" hidden="1">
      <c r="A129" s="111"/>
      <c r="B129" s="111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11"/>
    </row>
    <row r="130" spans="1:25" hidden="1">
      <c r="A130" s="111"/>
      <c r="B130" s="111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11"/>
    </row>
    <row r="131" spans="1:25" hidden="1">
      <c r="A131" s="111"/>
      <c r="B131" s="111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11"/>
    </row>
    <row r="132" spans="1:25" hidden="1">
      <c r="A132" s="111"/>
      <c r="B132" s="111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11"/>
    </row>
    <row r="133" spans="1:25" hidden="1">
      <c r="A133" s="111"/>
      <c r="B133" s="111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11"/>
    </row>
    <row r="134" spans="1:25" hidden="1">
      <c r="A134" s="111"/>
      <c r="B134" s="111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11"/>
    </row>
    <row r="135" spans="1:25" hidden="1">
      <c r="A135" s="111"/>
      <c r="B135" s="111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11"/>
    </row>
    <row r="136" spans="1:25" hidden="1">
      <c r="A136" s="111"/>
      <c r="B136" s="111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11"/>
    </row>
    <row r="137" spans="1:25" hidden="1">
      <c r="A137" s="111"/>
      <c r="B137" s="111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11"/>
    </row>
    <row r="138" spans="1:25" hidden="1">
      <c r="A138" s="111"/>
      <c r="B138" s="111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11"/>
    </row>
    <row r="139" spans="1:25" hidden="1">
      <c r="A139" s="111"/>
      <c r="B139" s="111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11"/>
    </row>
    <row r="140" spans="1:25" hidden="1">
      <c r="A140" s="111"/>
      <c r="B140" s="111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11"/>
    </row>
    <row r="141" spans="1:25" hidden="1">
      <c r="A141" s="111"/>
      <c r="B141" s="111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11"/>
    </row>
    <row r="142" spans="1:25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ht="15" hidden="1" customHeight="1"/>
  </sheetData>
  <sheetProtection formatCells="0" formatColumns="0" formatRows="0" insertColumns="0"/>
  <mergeCells count="228">
    <mergeCell ref="E49:O49"/>
    <mergeCell ref="E51:O51"/>
    <mergeCell ref="P50:R50"/>
    <mergeCell ref="P51:R51"/>
    <mergeCell ref="S16:U16"/>
    <mergeCell ref="E20:R20"/>
    <mergeCell ref="D21:R21"/>
    <mergeCell ref="S47:U47"/>
    <mergeCell ref="D45:U45"/>
    <mergeCell ref="E43:O43"/>
    <mergeCell ref="S44:U44"/>
    <mergeCell ref="S40:U40"/>
    <mergeCell ref="S41:U41"/>
    <mergeCell ref="E38:O38"/>
    <mergeCell ref="U11:X11"/>
    <mergeCell ref="C7:F7"/>
    <mergeCell ref="G7:X7"/>
    <mergeCell ref="S14:U14"/>
    <mergeCell ref="G8:X8"/>
    <mergeCell ref="C9:G9"/>
    <mergeCell ref="C10:G10"/>
    <mergeCell ref="D13:X13"/>
    <mergeCell ref="V14:X14"/>
    <mergeCell ref="S49:U49"/>
    <mergeCell ref="S58:U58"/>
    <mergeCell ref="K1:X1"/>
    <mergeCell ref="V17:X17"/>
    <mergeCell ref="V21:X21"/>
    <mergeCell ref="E18:R18"/>
    <mergeCell ref="S17:U17"/>
    <mergeCell ref="E11:R11"/>
    <mergeCell ref="V16:X16"/>
    <mergeCell ref="C8:F8"/>
    <mergeCell ref="G70:H70"/>
    <mergeCell ref="P52:R52"/>
    <mergeCell ref="P53:R53"/>
    <mergeCell ref="P60:R60"/>
    <mergeCell ref="D65:U65"/>
    <mergeCell ref="S63:U63"/>
    <mergeCell ref="E52:O52"/>
    <mergeCell ref="S54:U54"/>
    <mergeCell ref="S55:U55"/>
    <mergeCell ref="E54:O54"/>
    <mergeCell ref="V77:X77"/>
    <mergeCell ref="K76:L76"/>
    <mergeCell ref="V85:X85"/>
    <mergeCell ref="V81:X81"/>
    <mergeCell ref="V82:X82"/>
    <mergeCell ref="V84:X84"/>
    <mergeCell ref="V83:X83"/>
    <mergeCell ref="V80:X80"/>
    <mergeCell ref="V79:X79"/>
    <mergeCell ref="V78:X78"/>
    <mergeCell ref="V63:X63"/>
    <mergeCell ref="V64:X64"/>
    <mergeCell ref="M68:S68"/>
    <mergeCell ref="T68:U68"/>
    <mergeCell ref="M69:R69"/>
    <mergeCell ref="V75:X75"/>
    <mergeCell ref="V71:X71"/>
    <mergeCell ref="M72:N72"/>
    <mergeCell ref="P56:R56"/>
    <mergeCell ref="P61:R61"/>
    <mergeCell ref="E58:O58"/>
    <mergeCell ref="S56:U56"/>
    <mergeCell ref="S59:U59"/>
    <mergeCell ref="S57:U57"/>
    <mergeCell ref="P58:R58"/>
    <mergeCell ref="S51:U51"/>
    <mergeCell ref="S50:U50"/>
    <mergeCell ref="D64:U64"/>
    <mergeCell ref="D47:O47"/>
    <mergeCell ref="P47:R47"/>
    <mergeCell ref="D68:J68"/>
    <mergeCell ref="P55:R55"/>
    <mergeCell ref="S62:U62"/>
    <mergeCell ref="M67:U67"/>
    <mergeCell ref="E53:O53"/>
    <mergeCell ref="P42:R42"/>
    <mergeCell ref="E40:O40"/>
    <mergeCell ref="P43:R43"/>
    <mergeCell ref="S43:U43"/>
    <mergeCell ref="P40:R40"/>
    <mergeCell ref="S42:U42"/>
    <mergeCell ref="P37:R37"/>
    <mergeCell ref="P26:R26"/>
    <mergeCell ref="D33:U33"/>
    <mergeCell ref="E34:R34"/>
    <mergeCell ref="E35:R35"/>
    <mergeCell ref="P24:R24"/>
    <mergeCell ref="S25:U25"/>
    <mergeCell ref="S28:U28"/>
    <mergeCell ref="D37:O37"/>
    <mergeCell ref="V15:X15"/>
    <mergeCell ref="E14:R14"/>
    <mergeCell ref="G74:H74"/>
    <mergeCell ref="E72:F72"/>
    <mergeCell ref="G72:H72"/>
    <mergeCell ref="E61:O61"/>
    <mergeCell ref="K71:L71"/>
    <mergeCell ref="M73:R73"/>
    <mergeCell ref="D66:U66"/>
    <mergeCell ref="K69:L69"/>
    <mergeCell ref="E15:R15"/>
    <mergeCell ref="H9:X10"/>
    <mergeCell ref="S15:U15"/>
    <mergeCell ref="K68:L68"/>
    <mergeCell ref="E60:O60"/>
    <mergeCell ref="S19:U19"/>
    <mergeCell ref="S20:U20"/>
    <mergeCell ref="S22:U22"/>
    <mergeCell ref="S34:U35"/>
    <mergeCell ref="S38:U38"/>
    <mergeCell ref="F94:I94"/>
    <mergeCell ref="E55:O55"/>
    <mergeCell ref="E56:O56"/>
    <mergeCell ref="M71:R71"/>
    <mergeCell ref="D67:L67"/>
    <mergeCell ref="E59:O59"/>
    <mergeCell ref="P57:R57"/>
    <mergeCell ref="G91:K91"/>
    <mergeCell ref="G89:K89"/>
    <mergeCell ref="M89:Q89"/>
    <mergeCell ref="E16:R16"/>
    <mergeCell ref="E19:R19"/>
    <mergeCell ref="P22:R22"/>
    <mergeCell ref="D32:U32"/>
    <mergeCell ref="P27:R27"/>
    <mergeCell ref="E28:R28"/>
    <mergeCell ref="D27:O27"/>
    <mergeCell ref="S23:U23"/>
    <mergeCell ref="S26:U26"/>
    <mergeCell ref="E31:R31"/>
    <mergeCell ref="O76:P76"/>
    <mergeCell ref="R86:U86"/>
    <mergeCell ref="D85:U85"/>
    <mergeCell ref="K83:L83"/>
    <mergeCell ref="T76:U76"/>
    <mergeCell ref="K81:L81"/>
    <mergeCell ref="D79:U79"/>
    <mergeCell ref="E76:F76"/>
    <mergeCell ref="M76:N76"/>
    <mergeCell ref="V34:X35"/>
    <mergeCell ref="F90:K90"/>
    <mergeCell ref="D75:I75"/>
    <mergeCell ref="E74:F74"/>
    <mergeCell ref="K75:L75"/>
    <mergeCell ref="J80:K80"/>
    <mergeCell ref="F88:I88"/>
    <mergeCell ref="D78:U78"/>
    <mergeCell ref="T75:U75"/>
    <mergeCell ref="M74:N74"/>
    <mergeCell ref="E17:R17"/>
    <mergeCell ref="V18:X18"/>
    <mergeCell ref="V19:X19"/>
    <mergeCell ref="V32:X32"/>
    <mergeCell ref="S29:U29"/>
    <mergeCell ref="V22:X22"/>
    <mergeCell ref="S30:U30"/>
    <mergeCell ref="D23:R23"/>
    <mergeCell ref="S21:U21"/>
    <mergeCell ref="S24:U24"/>
    <mergeCell ref="V29:X31"/>
    <mergeCell ref="E30:R30"/>
    <mergeCell ref="E29:R29"/>
    <mergeCell ref="P25:R25"/>
    <mergeCell ref="S27:U27"/>
    <mergeCell ref="S31:U31"/>
    <mergeCell ref="V86:X86"/>
    <mergeCell ref="V45:X45"/>
    <mergeCell ref="V65:X65"/>
    <mergeCell ref="V66:X66"/>
    <mergeCell ref="V67:X67"/>
    <mergeCell ref="V68:X68"/>
    <mergeCell ref="V46:X46"/>
    <mergeCell ref="V47:X62"/>
    <mergeCell ref="V73:X73"/>
    <mergeCell ref="V69:X69"/>
    <mergeCell ref="O74:P74"/>
    <mergeCell ref="D69:I69"/>
    <mergeCell ref="K73:L73"/>
    <mergeCell ref="P49:R49"/>
    <mergeCell ref="E57:O57"/>
    <mergeCell ref="S53:U53"/>
    <mergeCell ref="S52:U52"/>
    <mergeCell ref="T73:U73"/>
    <mergeCell ref="S60:U60"/>
    <mergeCell ref="T69:U69"/>
    <mergeCell ref="T71:U71"/>
    <mergeCell ref="D71:I71"/>
    <mergeCell ref="E41:O41"/>
    <mergeCell ref="K82:L82"/>
    <mergeCell ref="E42:O42"/>
    <mergeCell ref="E50:O50"/>
    <mergeCell ref="G76:H76"/>
    <mergeCell ref="D73:I73"/>
    <mergeCell ref="M75:R75"/>
    <mergeCell ref="O72:P72"/>
    <mergeCell ref="O70:P70"/>
    <mergeCell ref="P48:R48"/>
    <mergeCell ref="S48:U48"/>
    <mergeCell ref="E44:O44"/>
    <mergeCell ref="U4:V4"/>
    <mergeCell ref="S61:U61"/>
    <mergeCell ref="P44:R44"/>
    <mergeCell ref="P59:R59"/>
    <mergeCell ref="S18:U18"/>
    <mergeCell ref="S37:U37"/>
    <mergeCell ref="V36:X36"/>
    <mergeCell ref="V37:X44"/>
    <mergeCell ref="P39:R39"/>
    <mergeCell ref="S39:U39"/>
    <mergeCell ref="P38:R38"/>
    <mergeCell ref="W4:X4"/>
    <mergeCell ref="O5:P5"/>
    <mergeCell ref="Q5:R5"/>
    <mergeCell ref="D36:U36"/>
    <mergeCell ref="V33:X33"/>
    <mergeCell ref="V20:X20"/>
    <mergeCell ref="E39:O39"/>
    <mergeCell ref="E70:F70"/>
    <mergeCell ref="P41:R41"/>
    <mergeCell ref="M70:N70"/>
    <mergeCell ref="P63:R63"/>
    <mergeCell ref="P62:R62"/>
    <mergeCell ref="E48:O48"/>
    <mergeCell ref="P54:R54"/>
    <mergeCell ref="D46:U46"/>
  </mergeCells>
  <phoneticPr fontId="19" type="noConversion"/>
  <hyperlinks>
    <hyperlink ref="C1" location="BACK2" display="BACK2"/>
  </hyperlinks>
  <printOptions horizontalCentered="1"/>
  <pageMargins left="0" right="0" top="0.5" bottom="0.5" header="0.25" footer="0.4"/>
  <pageSetup paperSize="144" fitToHeight="2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  <rowBreaks count="1" manualBreakCount="1">
    <brk id="46" min="1" max="2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IR65536"/>
  <sheetViews>
    <sheetView showRowColHeaders="0" workbookViewId="0">
      <pane ySplit="1" topLeftCell="A2" activePane="bottomLeft" state="frozen"/>
      <selection activeCell="A2" sqref="A2:O2"/>
      <selection pane="bottomLeft" activeCell="A2" sqref="A2"/>
    </sheetView>
  </sheetViews>
  <sheetFormatPr defaultColWidth="0" defaultRowHeight="12.75"/>
  <cols>
    <col min="1" max="1" width="9.75" style="649" customWidth="1"/>
    <col min="2" max="2" width="9.625" style="649" customWidth="1"/>
    <col min="3" max="3" width="16.875" style="649" customWidth="1"/>
    <col min="4" max="4" width="1.125" style="649" customWidth="1"/>
    <col min="5" max="5" width="10" style="649" customWidth="1"/>
    <col min="6" max="6" width="17.125" style="649" customWidth="1"/>
    <col min="7" max="7" width="10.375" style="649" customWidth="1"/>
    <col min="8" max="8" width="24.875" style="649" customWidth="1"/>
    <col min="9" max="9" width="8.375" style="649" customWidth="1"/>
    <col min="10" max="10" width="10.125" style="649" hidden="1" customWidth="1"/>
    <col min="11" max="11" width="12.125" style="649" customWidth="1"/>
    <col min="12" max="12" width="3.375" style="649" customWidth="1"/>
    <col min="13" max="16" width="0" style="654" hidden="1" customWidth="1"/>
    <col min="17" max="17" width="20.75" style="654" hidden="1" customWidth="1"/>
    <col min="18" max="252" width="0" style="654" hidden="1" customWidth="1"/>
    <col min="253" max="16384" width="0" style="104" hidden="1"/>
  </cols>
  <sheetData>
    <row r="1" spans="1:17" s="89" customFormat="1" ht="24" customHeight="1">
      <c r="A1" s="1141" t="s">
        <v>252</v>
      </c>
      <c r="B1" s="1141"/>
      <c r="C1" s="1141"/>
      <c r="D1" s="1141"/>
      <c r="E1" s="1141"/>
      <c r="F1" s="1000" t="s">
        <v>17</v>
      </c>
      <c r="G1" s="1000"/>
      <c r="H1" s="1000"/>
      <c r="I1" s="1000"/>
      <c r="J1" s="1000"/>
      <c r="K1" s="1000"/>
      <c r="L1" s="1000"/>
      <c r="M1" s="88"/>
      <c r="N1" s="88"/>
      <c r="O1" s="88"/>
      <c r="P1" s="88"/>
      <c r="Q1" s="88"/>
    </row>
    <row r="2" spans="1:17" s="93" customFormat="1" ht="21" customHeight="1">
      <c r="A2" s="90"/>
      <c r="B2" s="91" t="s">
        <v>253</v>
      </c>
      <c r="C2" s="763">
        <v>40238</v>
      </c>
      <c r="D2" s="635"/>
      <c r="E2" s="764">
        <f>C2+365</f>
        <v>40603</v>
      </c>
      <c r="F2" s="91" t="s">
        <v>235</v>
      </c>
      <c r="G2" s="763">
        <f>E2</f>
        <v>40603</v>
      </c>
      <c r="H2" s="765">
        <f>G2+365</f>
        <v>40968</v>
      </c>
      <c r="I2" s="954"/>
      <c r="J2" s="954"/>
      <c r="K2" s="954"/>
      <c r="L2" s="676" t="s">
        <v>136</v>
      </c>
      <c r="M2" s="92"/>
      <c r="N2" s="92"/>
      <c r="O2" s="92"/>
      <c r="P2" s="92"/>
      <c r="Q2" s="92"/>
    </row>
    <row r="3" spans="1:17" s="89" customFormat="1" ht="15" customHeight="1">
      <c r="A3" s="94"/>
      <c r="B3" s="94"/>
      <c r="C3" s="651"/>
      <c r="D3" s="651"/>
      <c r="E3" s="652" t="s">
        <v>254</v>
      </c>
      <c r="F3" s="653"/>
      <c r="G3" s="651"/>
      <c r="H3" s="774" t="s">
        <v>390</v>
      </c>
      <c r="I3" s="94"/>
      <c r="J3" s="94"/>
      <c r="K3" s="94"/>
      <c r="L3" s="94"/>
    </row>
    <row r="4" spans="1:17" s="97" customFormat="1" ht="3.75" customHeight="1">
      <c r="A4" s="95"/>
      <c r="B4" s="95"/>
      <c r="C4" s="96"/>
      <c r="D4" s="96"/>
      <c r="E4" s="95"/>
      <c r="F4" s="95"/>
      <c r="G4" s="95"/>
      <c r="H4" s="95"/>
      <c r="I4" s="95"/>
      <c r="J4" s="95"/>
      <c r="K4" s="95"/>
      <c r="L4" s="95"/>
    </row>
    <row r="5" spans="1:17" s="98" customFormat="1" ht="21" customHeight="1">
      <c r="A5" s="109" t="str">
        <f>UPPER(H5)</f>
        <v>SHRI K J PATEL</v>
      </c>
      <c r="B5" s="109"/>
      <c r="C5" s="96" t="s">
        <v>166</v>
      </c>
      <c r="D5" s="96"/>
      <c r="E5" s="1083" t="s">
        <v>239</v>
      </c>
      <c r="F5" s="1084"/>
      <c r="G5" s="1086"/>
      <c r="H5" s="669" t="s">
        <v>239</v>
      </c>
      <c r="I5" s="670"/>
      <c r="J5" s="671"/>
      <c r="K5" s="671"/>
      <c r="L5" s="671"/>
    </row>
    <row r="6" spans="1:17" s="98" customFormat="1" ht="21" customHeight="1">
      <c r="A6" s="109" t="str">
        <f>UPPER(H6)</f>
        <v>KIRITCHANDRA JAYANTILAL PATEL</v>
      </c>
      <c r="B6" s="109"/>
      <c r="C6" s="96" t="s">
        <v>167</v>
      </c>
      <c r="D6" s="96"/>
      <c r="E6" s="1083" t="s">
        <v>316</v>
      </c>
      <c r="F6" s="1084"/>
      <c r="G6" s="1086"/>
      <c r="H6" s="669" t="s">
        <v>316</v>
      </c>
      <c r="I6" s="670"/>
      <c r="J6" s="671"/>
      <c r="K6" s="671"/>
      <c r="L6" s="671"/>
    </row>
    <row r="7" spans="1:17" s="98" customFormat="1" ht="21" customHeight="1">
      <c r="A7" s="109" t="str">
        <f>UPPER(H7)</f>
        <v>JAYANTILAL RATILAL PATEL</v>
      </c>
      <c r="B7" s="109"/>
      <c r="C7" s="96" t="s">
        <v>168</v>
      </c>
      <c r="D7" s="96"/>
      <c r="E7" s="1083" t="s">
        <v>317</v>
      </c>
      <c r="F7" s="1084"/>
      <c r="G7" s="1086"/>
      <c r="H7" s="669" t="s">
        <v>317</v>
      </c>
      <c r="I7" s="670"/>
      <c r="J7" s="671"/>
      <c r="K7" s="671"/>
      <c r="L7" s="671"/>
    </row>
    <row r="8" spans="1:17" s="673" customFormat="1" ht="21" customHeight="1">
      <c r="A8" s="672"/>
      <c r="B8" s="672"/>
      <c r="C8" s="658" t="s">
        <v>178</v>
      </c>
      <c r="D8" s="586"/>
      <c r="E8" s="1083" t="s">
        <v>130</v>
      </c>
      <c r="F8" s="1085"/>
      <c r="G8" s="1087"/>
      <c r="H8" s="663" t="s">
        <v>631</v>
      </c>
      <c r="I8" s="662"/>
      <c r="J8" s="655"/>
      <c r="K8" s="655"/>
      <c r="L8" s="655"/>
    </row>
    <row r="9" spans="1:17" s="673" customFormat="1" ht="21" customHeight="1">
      <c r="A9" s="672"/>
      <c r="B9" s="672"/>
      <c r="C9" s="658" t="s">
        <v>179</v>
      </c>
      <c r="D9" s="586"/>
      <c r="E9" s="1083" t="s">
        <v>18</v>
      </c>
      <c r="F9" s="1083"/>
      <c r="G9" s="1088"/>
      <c r="H9" s="663" t="s">
        <v>632</v>
      </c>
      <c r="I9" s="662"/>
      <c r="J9" s="655"/>
      <c r="K9" s="655"/>
      <c r="L9" s="655"/>
    </row>
    <row r="10" spans="1:17" s="673" customFormat="1" ht="21" customHeight="1">
      <c r="A10" s="672"/>
      <c r="B10" s="672"/>
      <c r="C10" s="658" t="s">
        <v>180</v>
      </c>
      <c r="D10" s="586"/>
      <c r="E10" s="1083" t="s">
        <v>131</v>
      </c>
      <c r="F10" s="1083"/>
      <c r="G10" s="1088"/>
      <c r="H10" s="663" t="s">
        <v>633</v>
      </c>
      <c r="I10" s="662"/>
      <c r="J10" s="655"/>
      <c r="K10" s="655"/>
      <c r="L10" s="655"/>
    </row>
    <row r="11" spans="1:17" s="98" customFormat="1" ht="21" customHeight="1">
      <c r="A11" s="109"/>
      <c r="B11" s="109"/>
      <c r="C11" s="658" t="s">
        <v>181</v>
      </c>
      <c r="D11" s="586"/>
      <c r="E11" s="1083" t="s">
        <v>132</v>
      </c>
      <c r="F11" s="1083"/>
      <c r="G11" s="1088"/>
      <c r="H11" s="663" t="s">
        <v>634</v>
      </c>
      <c r="I11" s="662"/>
      <c r="J11" s="655"/>
      <c r="K11" s="655"/>
      <c r="L11" s="655"/>
    </row>
    <row r="12" spans="1:17" s="98" customFormat="1" ht="21" customHeight="1">
      <c r="A12" s="665"/>
      <c r="B12" s="665"/>
      <c r="C12" s="658" t="s">
        <v>182</v>
      </c>
      <c r="D12" s="586"/>
      <c r="E12" s="1083" t="s">
        <v>515</v>
      </c>
      <c r="F12" s="1083"/>
      <c r="G12" s="1088"/>
      <c r="H12" s="663" t="s">
        <v>635</v>
      </c>
      <c r="I12" s="662"/>
      <c r="J12" s="655"/>
      <c r="K12" s="655"/>
      <c r="L12" s="655"/>
    </row>
    <row r="13" spans="1:17" s="98" customFormat="1" ht="21" customHeight="1">
      <c r="A13" s="665"/>
      <c r="B13" s="665"/>
      <c r="C13" s="658" t="s">
        <v>183</v>
      </c>
      <c r="D13" s="586"/>
      <c r="E13" s="1143" t="s">
        <v>516</v>
      </c>
      <c r="F13" s="1143"/>
      <c r="G13" s="1086"/>
      <c r="H13" s="663" t="s">
        <v>516</v>
      </c>
      <c r="I13" s="662"/>
      <c r="J13" s="655"/>
      <c r="K13" s="655"/>
      <c r="L13" s="655"/>
    </row>
    <row r="14" spans="1:17" s="98" customFormat="1" ht="21" customHeight="1">
      <c r="A14" s="665"/>
      <c r="B14" s="665"/>
      <c r="C14" s="658" t="s">
        <v>184</v>
      </c>
      <c r="D14" s="586"/>
      <c r="E14" s="1143">
        <v>394710</v>
      </c>
      <c r="F14" s="1143"/>
      <c r="G14" s="1088"/>
      <c r="H14" s="663">
        <v>394710</v>
      </c>
      <c r="I14" s="662"/>
      <c r="J14" s="655"/>
      <c r="K14" s="655"/>
      <c r="L14" s="655"/>
    </row>
    <row r="15" spans="1:17" s="98" customFormat="1" ht="21" customHeight="1">
      <c r="A15" s="109"/>
      <c r="B15" s="665"/>
      <c r="C15" s="96" t="s">
        <v>169</v>
      </c>
      <c r="D15" s="96"/>
      <c r="E15" s="1142">
        <v>22310</v>
      </c>
      <c r="F15" s="1142"/>
      <c r="G15" s="1086"/>
      <c r="H15" s="767" t="s">
        <v>636</v>
      </c>
      <c r="I15" s="768"/>
      <c r="J15" s="769"/>
      <c r="K15" s="648"/>
      <c r="L15" s="648"/>
    </row>
    <row r="16" spans="1:17" s="98" customFormat="1" ht="21" customHeight="1">
      <c r="A16" s="109" t="str">
        <f>UPPER(H16)</f>
        <v>SENIOR CLERK</v>
      </c>
      <c r="B16" s="109"/>
      <c r="C16" s="96" t="s">
        <v>170</v>
      </c>
      <c r="D16" s="96"/>
      <c r="E16" s="1084" t="s">
        <v>444</v>
      </c>
      <c r="F16" s="1084"/>
      <c r="G16" s="1086"/>
      <c r="H16" s="669" t="s">
        <v>444</v>
      </c>
      <c r="I16" s="670"/>
      <c r="J16" s="671"/>
      <c r="K16" s="671"/>
      <c r="L16" s="671"/>
    </row>
    <row r="17" spans="1:17" s="98" customFormat="1" ht="21" customHeight="1">
      <c r="A17" s="109"/>
      <c r="B17" s="109" t="str">
        <f>UPPER(H17)</f>
        <v>ACFPP3047F</v>
      </c>
      <c r="C17" s="96" t="s">
        <v>185</v>
      </c>
      <c r="D17" s="96"/>
      <c r="E17" s="1084" t="s">
        <v>3</v>
      </c>
      <c r="F17" s="1084"/>
      <c r="G17" s="1086"/>
      <c r="H17" s="669" t="s">
        <v>3</v>
      </c>
      <c r="I17" s="670"/>
      <c r="J17" s="671"/>
      <c r="K17" s="671"/>
      <c r="L17" s="671"/>
    </row>
    <row r="18" spans="1:17" s="98" customFormat="1" ht="21" customHeight="1">
      <c r="A18" s="109" t="str">
        <f>IF(H19="male","M","F")</f>
        <v>M</v>
      </c>
      <c r="B18" s="109" t="str">
        <f>UPPER(H18)</f>
        <v>VALSAD</v>
      </c>
      <c r="C18" s="96" t="s">
        <v>186</v>
      </c>
      <c r="D18" s="96"/>
      <c r="E18" s="1084" t="s">
        <v>242</v>
      </c>
      <c r="F18" s="1084"/>
      <c r="G18" s="1089"/>
      <c r="H18" s="669" t="s">
        <v>242</v>
      </c>
      <c r="I18" s="670"/>
      <c r="J18" s="671"/>
      <c r="K18" s="671"/>
      <c r="L18" s="671"/>
    </row>
    <row r="19" spans="1:17" s="98" customFormat="1" ht="21" customHeight="1">
      <c r="A19" s="109" t="str">
        <f>UPPER(H19)</f>
        <v>MALE</v>
      </c>
      <c r="B19" s="665">
        <f>SEARCH("L",H19)</f>
        <v>3</v>
      </c>
      <c r="C19" s="96" t="s">
        <v>319</v>
      </c>
      <c r="D19" s="96"/>
      <c r="E19" s="1084" t="s">
        <v>442</v>
      </c>
      <c r="F19" s="1084"/>
      <c r="G19" s="1086"/>
      <c r="H19" s="669" t="s">
        <v>442</v>
      </c>
      <c r="I19" s="670"/>
      <c r="J19" s="671"/>
      <c r="K19" s="671"/>
      <c r="L19" s="671"/>
    </row>
    <row r="20" spans="1:17" s="98" customFormat="1" ht="21" customHeight="1">
      <c r="A20" s="109" t="str">
        <f>UPPER(H23)</f>
        <v>ASSISTANT DIRECTOR ANIMAL HUSAMADRY</v>
      </c>
      <c r="B20" s="665"/>
      <c r="C20" s="96" t="s">
        <v>187</v>
      </c>
      <c r="D20" s="96"/>
      <c r="E20" s="1084" t="s">
        <v>732</v>
      </c>
      <c r="F20" s="1084"/>
      <c r="G20" s="1086"/>
      <c r="H20" s="669" t="s">
        <v>894</v>
      </c>
      <c r="I20" s="670"/>
      <c r="J20" s="671"/>
      <c r="K20" s="671"/>
      <c r="L20" s="671"/>
    </row>
    <row r="21" spans="1:17" s="98" customFormat="1" ht="21" customHeight="1">
      <c r="A21" s="109" t="str">
        <f>UPPER(H24)</f>
        <v>DANGS DISTRICT PANCHAYAT</v>
      </c>
      <c r="B21" s="109"/>
      <c r="C21" s="96" t="s">
        <v>186</v>
      </c>
      <c r="D21" s="96"/>
      <c r="E21" s="1084" t="s">
        <v>242</v>
      </c>
      <c r="F21" s="1084"/>
      <c r="G21" s="1089"/>
      <c r="H21" s="669" t="s">
        <v>242</v>
      </c>
      <c r="I21" s="670"/>
      <c r="J21" s="671"/>
      <c r="K21" s="671"/>
      <c r="L21" s="671"/>
    </row>
    <row r="22" spans="1:17" s="98" customFormat="1" ht="21" customHeight="1">
      <c r="A22" s="109" t="str">
        <f>UPPER(H22)</f>
        <v>DANGS DISTRICT PANCHAYAT, AHWA</v>
      </c>
      <c r="B22" s="109"/>
      <c r="C22" s="96" t="s">
        <v>171</v>
      </c>
      <c r="D22" s="96"/>
      <c r="E22" s="1083" t="s">
        <v>240</v>
      </c>
      <c r="F22" s="1084"/>
      <c r="G22" s="1086"/>
      <c r="H22" s="669" t="s">
        <v>240</v>
      </c>
      <c r="I22" s="670"/>
      <c r="J22" s="671"/>
      <c r="K22" s="671"/>
      <c r="L22" s="671"/>
    </row>
    <row r="23" spans="1:17" s="664" customFormat="1" ht="21" customHeight="1">
      <c r="A23" s="1138" t="s">
        <v>257</v>
      </c>
      <c r="B23" s="660"/>
      <c r="C23" s="106" t="s">
        <v>173</v>
      </c>
      <c r="D23" s="96"/>
      <c r="E23" s="1083" t="s">
        <v>241</v>
      </c>
      <c r="F23" s="1084"/>
      <c r="G23" s="1086"/>
      <c r="H23" s="669" t="s">
        <v>761</v>
      </c>
      <c r="I23" s="670"/>
      <c r="J23" s="671"/>
      <c r="K23" s="671"/>
      <c r="L23" s="671"/>
    </row>
    <row r="24" spans="1:17" s="664" customFormat="1" ht="21" customHeight="1">
      <c r="A24" s="1139"/>
      <c r="B24" s="661"/>
      <c r="C24" s="107" t="s">
        <v>174</v>
      </c>
      <c r="D24" s="96"/>
      <c r="E24" s="1083" t="s">
        <v>320</v>
      </c>
      <c r="F24" s="1084"/>
      <c r="G24" s="1090"/>
      <c r="H24" s="669" t="s">
        <v>637</v>
      </c>
      <c r="I24" s="670"/>
      <c r="J24" s="671"/>
      <c r="K24" s="671"/>
      <c r="L24" s="671"/>
    </row>
    <row r="25" spans="1:17" s="98" customFormat="1" ht="21" customHeight="1">
      <c r="A25" s="1140"/>
      <c r="B25" s="674" t="str">
        <f>UPPER(H25)</f>
        <v>AHWA</v>
      </c>
      <c r="C25" s="659" t="s">
        <v>175</v>
      </c>
      <c r="D25" s="96"/>
      <c r="E25" s="1083" t="s">
        <v>64</v>
      </c>
      <c r="F25" s="1084"/>
      <c r="G25" s="1090"/>
      <c r="H25" s="669" t="s">
        <v>638</v>
      </c>
      <c r="I25" s="670"/>
      <c r="J25" s="671"/>
      <c r="K25" s="671"/>
      <c r="L25" s="671"/>
      <c r="M25" s="100"/>
      <c r="N25" s="100"/>
      <c r="O25" s="100"/>
      <c r="P25" s="100"/>
      <c r="Q25" s="100"/>
    </row>
    <row r="26" spans="1:17" s="98" customFormat="1" ht="21" customHeight="1">
      <c r="B26" s="664"/>
      <c r="C26" s="96" t="s">
        <v>433</v>
      </c>
      <c r="D26" s="96"/>
      <c r="E26" s="1083" t="s">
        <v>7</v>
      </c>
      <c r="F26" s="1084"/>
      <c r="G26" s="1090"/>
      <c r="H26" s="669" t="s">
        <v>7</v>
      </c>
      <c r="I26" s="670"/>
      <c r="J26" s="671"/>
      <c r="K26" s="671"/>
      <c r="L26" s="671"/>
      <c r="M26" s="100"/>
      <c r="N26" s="100"/>
      <c r="O26" s="100"/>
      <c r="P26" s="100"/>
      <c r="Q26" s="100"/>
    </row>
    <row r="27" spans="1:17" s="98" customFormat="1" ht="21" customHeight="1">
      <c r="A27" s="109" t="str">
        <f>UPPER(H27)</f>
        <v>RAYUBHAI MAHLA</v>
      </c>
      <c r="B27" s="664"/>
      <c r="C27" s="96" t="s">
        <v>172</v>
      </c>
      <c r="D27" s="96"/>
      <c r="E27" s="1083" t="s">
        <v>5</v>
      </c>
      <c r="F27" s="1084"/>
      <c r="G27" s="1090"/>
      <c r="H27" s="669" t="s">
        <v>5</v>
      </c>
      <c r="I27" s="670"/>
      <c r="J27" s="671"/>
      <c r="K27" s="671"/>
      <c r="L27" s="671"/>
      <c r="M27" s="100"/>
      <c r="N27" s="100"/>
      <c r="O27" s="100"/>
      <c r="P27" s="100"/>
      <c r="Q27" s="100"/>
    </row>
    <row r="28" spans="1:17" s="97" customFormat="1" ht="15" customHeight="1">
      <c r="A28" s="160" t="str">
        <f>UPPER(H26)</f>
        <v>DEVENDRABHAI RAYUBHAI MAHLA</v>
      </c>
      <c r="B28" s="95"/>
      <c r="C28" s="636" t="s">
        <v>258</v>
      </c>
      <c r="D28" s="636"/>
      <c r="E28" s="95"/>
      <c r="F28" s="95"/>
      <c r="G28" s="95"/>
      <c r="H28" s="770"/>
      <c r="I28" s="770"/>
      <c r="J28" s="770"/>
      <c r="K28" s="637"/>
      <c r="L28" s="637"/>
      <c r="M28" s="99"/>
      <c r="N28" s="99"/>
      <c r="O28" s="99"/>
      <c r="P28" s="99"/>
      <c r="Q28" s="99"/>
    </row>
    <row r="29" spans="1:17" s="97" customFormat="1" ht="15" customHeight="1">
      <c r="A29" s="160" t="str">
        <f>UPPER(H29)</f>
        <v>STATE BANK OF INDIA</v>
      </c>
      <c r="C29" s="96" t="s">
        <v>176</v>
      </c>
      <c r="D29" s="96"/>
      <c r="E29" s="1083" t="s">
        <v>62</v>
      </c>
      <c r="F29" s="1084"/>
      <c r="G29" s="1091"/>
      <c r="H29" s="663" t="s">
        <v>62</v>
      </c>
      <c r="I29" s="771"/>
      <c r="J29" s="771"/>
      <c r="K29" s="656"/>
      <c r="L29" s="656"/>
      <c r="M29" s="99"/>
      <c r="N29" s="99"/>
      <c r="O29" s="99"/>
      <c r="P29" s="99"/>
      <c r="Q29" s="99"/>
    </row>
    <row r="30" spans="1:17" s="97" customFormat="1" ht="15.75">
      <c r="A30" s="666"/>
      <c r="B30" s="632"/>
      <c r="C30" s="96" t="s">
        <v>177</v>
      </c>
      <c r="D30" s="96"/>
      <c r="E30" s="1092" t="s">
        <v>243</v>
      </c>
      <c r="F30" s="1093"/>
      <c r="G30" s="1094"/>
      <c r="H30" s="761">
        <v>10936167655</v>
      </c>
      <c r="I30" s="761"/>
      <c r="J30" s="761"/>
      <c r="K30" s="657"/>
      <c r="L30" s="657"/>
      <c r="M30" s="99"/>
      <c r="N30" s="99"/>
      <c r="O30" s="99"/>
      <c r="P30" s="99"/>
      <c r="Q30" s="99"/>
    </row>
    <row r="31" spans="1:17">
      <c r="A31" s="650"/>
    </row>
    <row r="32" spans="1:17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E221" sheet="1" objects="1" scenarios="1" formatCells="0" formatColumns="0" formatRows="0"/>
  <mergeCells count="5">
    <mergeCell ref="A23:A25"/>
    <mergeCell ref="A1:E1"/>
    <mergeCell ref="E15:F15"/>
    <mergeCell ref="E13:F13"/>
    <mergeCell ref="E14:F14"/>
  </mergeCells>
  <phoneticPr fontId="19" type="noConversion"/>
  <hyperlinks>
    <hyperlink ref="A1:C1" location="MainMenu!A1" display="MainMenu!A1"/>
  </hyperlinks>
  <pageMargins left="0" right="0" top="0.75" bottom="0.5" header="0.25" footer="0.25"/>
  <pageSetup paperSize="9" scale="73" fitToHeight="2" orientation="portrait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AL65536"/>
  <sheetViews>
    <sheetView workbookViewId="0">
      <pane xSplit="1" ySplit="5" topLeftCell="B6" activePane="bottomRight" state="frozen"/>
      <selection activeCell="R67" sqref="R67"/>
      <selection pane="topRight" activeCell="R67" sqref="R67"/>
      <selection pane="bottomLeft" activeCell="R67" sqref="R67"/>
      <selection pane="bottomRight" activeCell="B6" sqref="B6"/>
    </sheetView>
  </sheetViews>
  <sheetFormatPr defaultColWidth="0" defaultRowHeight="15" zeroHeight="1"/>
  <cols>
    <col min="1" max="1" width="19" style="852" customWidth="1"/>
    <col min="2" max="10" width="8.875" style="877" customWidth="1"/>
    <col min="11" max="13" width="8.875" style="873" customWidth="1"/>
    <col min="14" max="14" width="9.625" style="869" customWidth="1"/>
    <col min="15" max="15" width="0.625" style="852" customWidth="1"/>
    <col min="16" max="16384" width="9.625" style="852" hidden="1"/>
  </cols>
  <sheetData>
    <row r="1" spans="1:38" ht="22.5" customHeight="1" thickBot="1">
      <c r="A1" s="1145" t="s">
        <v>67</v>
      </c>
      <c r="B1" s="1145"/>
      <c r="C1" s="1145"/>
      <c r="D1" s="1145"/>
      <c r="E1" s="847"/>
      <c r="F1" s="848" t="s">
        <v>90</v>
      </c>
      <c r="G1" s="849"/>
      <c r="H1" s="849"/>
      <c r="I1" s="849"/>
      <c r="J1" s="850"/>
      <c r="K1" s="850"/>
      <c r="L1" s="850"/>
      <c r="M1" s="850"/>
      <c r="N1" s="850"/>
      <c r="O1" s="850"/>
      <c r="P1" s="851"/>
      <c r="Q1" s="851"/>
      <c r="R1" s="851"/>
      <c r="S1" s="851"/>
      <c r="T1" s="851"/>
      <c r="U1" s="851"/>
      <c r="V1" s="851"/>
      <c r="W1" s="851"/>
      <c r="X1" s="851"/>
      <c r="Y1" s="851"/>
      <c r="Z1" s="851"/>
      <c r="AA1" s="851"/>
      <c r="AB1" s="851"/>
      <c r="AC1" s="851"/>
      <c r="AD1" s="851"/>
      <c r="AE1" s="851"/>
      <c r="AF1" s="851"/>
      <c r="AG1" s="851"/>
      <c r="AH1" s="851"/>
      <c r="AI1" s="851"/>
      <c r="AJ1" s="851"/>
      <c r="AK1" s="851"/>
      <c r="AL1" s="851"/>
    </row>
    <row r="2" spans="1:38" ht="22.5" customHeight="1" thickTop="1" thickBot="1">
      <c r="A2" s="853"/>
      <c r="B2" s="854" t="s">
        <v>199</v>
      </c>
      <c r="C2" s="855"/>
      <c r="D2" s="855"/>
      <c r="E2" s="856"/>
      <c r="F2" s="856"/>
      <c r="G2" s="857"/>
      <c r="H2" s="858"/>
      <c r="I2" s="859"/>
      <c r="J2" s="859"/>
      <c r="K2" s="859"/>
      <c r="L2" s="859"/>
      <c r="M2" s="859"/>
      <c r="N2" s="859"/>
      <c r="O2" s="850"/>
      <c r="P2" s="851"/>
      <c r="Q2" s="851"/>
      <c r="R2" s="851"/>
      <c r="S2" s="851"/>
      <c r="T2" s="851"/>
      <c r="U2" s="851"/>
      <c r="V2" s="851"/>
      <c r="W2" s="851"/>
      <c r="X2" s="851"/>
      <c r="Y2" s="851"/>
      <c r="Z2" s="851"/>
      <c r="AA2" s="851"/>
      <c r="AB2" s="851"/>
      <c r="AC2" s="851"/>
      <c r="AD2" s="851"/>
      <c r="AE2" s="851"/>
      <c r="AF2" s="851"/>
      <c r="AG2" s="851"/>
      <c r="AH2" s="851"/>
      <c r="AI2" s="851"/>
      <c r="AJ2" s="851"/>
      <c r="AK2" s="851"/>
      <c r="AL2" s="851"/>
    </row>
    <row r="3" spans="1:38" ht="15.75" thickTop="1">
      <c r="A3" s="860" t="s">
        <v>211</v>
      </c>
      <c r="B3" s="1144" t="str">
        <f>'Other Deails'!H5</f>
        <v>Shri K J Patel</v>
      </c>
      <c r="C3" s="1144"/>
      <c r="D3" s="1144"/>
      <c r="E3" s="1144"/>
      <c r="F3" s="862"/>
      <c r="G3" s="862" t="s">
        <v>445</v>
      </c>
      <c r="H3" s="861" t="str">
        <f>'Other Deails'!A16</f>
        <v>SENIOR CLERK</v>
      </c>
      <c r="I3" s="861"/>
      <c r="J3" s="861"/>
      <c r="K3" s="863"/>
      <c r="L3" s="863"/>
      <c r="M3" s="863"/>
      <c r="N3" s="860"/>
      <c r="O3" s="864"/>
    </row>
    <row r="4" spans="1:38">
      <c r="A4" s="865" t="s">
        <v>446</v>
      </c>
      <c r="B4" s="474" t="s">
        <v>161</v>
      </c>
      <c r="C4" s="866"/>
      <c r="E4" s="866"/>
      <c r="F4" s="880"/>
      <c r="G4" s="867" t="s">
        <v>447</v>
      </c>
      <c r="H4" s="868">
        <v>39995</v>
      </c>
      <c r="I4" s="881"/>
      <c r="J4" s="867"/>
      <c r="K4" s="867"/>
      <c r="L4" s="867"/>
      <c r="M4" s="867"/>
      <c r="N4" s="865"/>
      <c r="O4" s="864"/>
    </row>
    <row r="5" spans="1:38" ht="17.100000000000001" customHeight="1">
      <c r="A5" s="869"/>
      <c r="B5" s="870">
        <f>Salary!C11</f>
        <v>40238</v>
      </c>
      <c r="C5" s="870">
        <f>B5+31</f>
        <v>40269</v>
      </c>
      <c r="D5" s="870">
        <f>C5+30</f>
        <v>40299</v>
      </c>
      <c r="E5" s="870">
        <f>D5+31</f>
        <v>40330</v>
      </c>
      <c r="F5" s="870">
        <f>E5+30</f>
        <v>40360</v>
      </c>
      <c r="G5" s="870">
        <f>F5+31</f>
        <v>40391</v>
      </c>
      <c r="H5" s="870">
        <f>G5+31</f>
        <v>40422</v>
      </c>
      <c r="I5" s="870">
        <f>H5+30</f>
        <v>40452</v>
      </c>
      <c r="J5" s="871">
        <f>I5+31</f>
        <v>40483</v>
      </c>
      <c r="K5" s="870">
        <f>J5+30</f>
        <v>40513</v>
      </c>
      <c r="L5" s="870">
        <f>K5+31</f>
        <v>40544</v>
      </c>
      <c r="M5" s="870">
        <f>L5+31</f>
        <v>40575</v>
      </c>
      <c r="N5" s="869" t="s">
        <v>8</v>
      </c>
      <c r="O5" s="864"/>
    </row>
    <row r="6" spans="1:38" ht="17.100000000000001" customHeight="1">
      <c r="A6" s="869" t="s">
        <v>448</v>
      </c>
      <c r="B6" s="1070">
        <v>12270</v>
      </c>
      <c r="C6" s="1070">
        <v>12270</v>
      </c>
      <c r="D6" s="1070">
        <v>12270</v>
      </c>
      <c r="E6" s="1070">
        <v>12270</v>
      </c>
      <c r="F6" s="1070">
        <v>12770</v>
      </c>
      <c r="G6" s="1070">
        <v>12770</v>
      </c>
      <c r="H6" s="1070">
        <v>12770</v>
      </c>
      <c r="I6" s="1070">
        <v>12770</v>
      </c>
      <c r="J6" s="1070">
        <v>12770</v>
      </c>
      <c r="K6" s="1070">
        <v>12770</v>
      </c>
      <c r="L6" s="1070">
        <v>12770</v>
      </c>
      <c r="M6" s="1070">
        <v>12770</v>
      </c>
      <c r="N6" s="891">
        <f t="shared" ref="N6:N40" si="0">SUM(B6:M6)</f>
        <v>151240</v>
      </c>
      <c r="O6" s="864"/>
    </row>
    <row r="7" spans="1:38">
      <c r="A7" s="869" t="s">
        <v>449</v>
      </c>
      <c r="B7" s="1071">
        <v>0</v>
      </c>
      <c r="C7" s="1071">
        <v>0</v>
      </c>
      <c r="D7" s="1071">
        <v>0</v>
      </c>
      <c r="E7" s="1071">
        <v>0</v>
      </c>
      <c r="F7" s="1071">
        <v>0</v>
      </c>
      <c r="G7" s="1071">
        <v>0</v>
      </c>
      <c r="H7" s="1071">
        <v>0</v>
      </c>
      <c r="I7" s="1071">
        <v>0</v>
      </c>
      <c r="J7" s="1071">
        <v>0</v>
      </c>
      <c r="K7" s="1071">
        <v>0</v>
      </c>
      <c r="L7" s="1071">
        <v>0</v>
      </c>
      <c r="M7" s="1071">
        <v>0</v>
      </c>
      <c r="N7" s="891">
        <f t="shared" si="0"/>
        <v>0</v>
      </c>
      <c r="O7" s="864"/>
    </row>
    <row r="8" spans="1:38">
      <c r="A8" s="869" t="s">
        <v>162</v>
      </c>
      <c r="B8" s="1079">
        <v>4200</v>
      </c>
      <c r="C8" s="1079">
        <v>4200</v>
      </c>
      <c r="D8" s="1079">
        <v>4200</v>
      </c>
      <c r="E8" s="1079">
        <v>4200</v>
      </c>
      <c r="F8" s="1079">
        <v>4200</v>
      </c>
      <c r="G8" s="1079">
        <v>4200</v>
      </c>
      <c r="H8" s="1079">
        <v>4200</v>
      </c>
      <c r="I8" s="1079">
        <v>4200</v>
      </c>
      <c r="J8" s="1079">
        <v>4200</v>
      </c>
      <c r="K8" s="1079">
        <v>4200</v>
      </c>
      <c r="L8" s="1079">
        <v>4200</v>
      </c>
      <c r="M8" s="1079">
        <v>4200</v>
      </c>
      <c r="N8" s="891">
        <f t="shared" si="0"/>
        <v>50400</v>
      </c>
      <c r="O8" s="864"/>
    </row>
    <row r="9" spans="1:38" hidden="1">
      <c r="A9" s="872"/>
      <c r="B9" s="1080">
        <f t="shared" ref="B9:M9" si="1">B6+B8</f>
        <v>16470</v>
      </c>
      <c r="C9" s="1080">
        <f t="shared" si="1"/>
        <v>16470</v>
      </c>
      <c r="D9" s="1080">
        <f t="shared" si="1"/>
        <v>16470</v>
      </c>
      <c r="E9" s="1080">
        <f t="shared" si="1"/>
        <v>16470</v>
      </c>
      <c r="F9" s="1080">
        <f t="shared" si="1"/>
        <v>16970</v>
      </c>
      <c r="G9" s="1080">
        <f t="shared" si="1"/>
        <v>16970</v>
      </c>
      <c r="H9" s="1080">
        <f t="shared" si="1"/>
        <v>16970</v>
      </c>
      <c r="I9" s="1080">
        <f t="shared" si="1"/>
        <v>16970</v>
      </c>
      <c r="J9" s="1080">
        <f t="shared" si="1"/>
        <v>16970</v>
      </c>
      <c r="K9" s="1080">
        <f t="shared" si="1"/>
        <v>16970</v>
      </c>
      <c r="L9" s="1080">
        <f t="shared" si="1"/>
        <v>16970</v>
      </c>
      <c r="M9" s="1080">
        <f t="shared" si="1"/>
        <v>16970</v>
      </c>
      <c r="N9" s="892">
        <f t="shared" si="0"/>
        <v>201640</v>
      </c>
      <c r="O9" s="864"/>
    </row>
    <row r="10" spans="1:38">
      <c r="A10" s="869" t="s">
        <v>93</v>
      </c>
      <c r="B10" s="1071">
        <v>0</v>
      </c>
      <c r="C10" s="1071">
        <v>0</v>
      </c>
      <c r="D10" s="1071">
        <v>0</v>
      </c>
      <c r="E10" s="1071">
        <v>0</v>
      </c>
      <c r="F10" s="1071">
        <v>0</v>
      </c>
      <c r="G10" s="1071">
        <v>0</v>
      </c>
      <c r="H10" s="1071">
        <v>0</v>
      </c>
      <c r="I10" s="1071">
        <v>0</v>
      </c>
      <c r="J10" s="1071">
        <v>0</v>
      </c>
      <c r="K10" s="1071">
        <v>0</v>
      </c>
      <c r="L10" s="1071">
        <v>0</v>
      </c>
      <c r="M10" s="1071">
        <v>0</v>
      </c>
      <c r="N10" s="891">
        <f t="shared" si="0"/>
        <v>0</v>
      </c>
      <c r="O10" s="864"/>
    </row>
    <row r="11" spans="1:38" hidden="1">
      <c r="A11" s="872"/>
      <c r="B11" s="1080">
        <f>B9+B10</f>
        <v>16470</v>
      </c>
      <c r="C11" s="1080">
        <f>C9+C10</f>
        <v>16470</v>
      </c>
      <c r="D11" s="1080">
        <f>D9+D10</f>
        <v>16470</v>
      </c>
      <c r="E11" s="1080">
        <f>E9+E10</f>
        <v>16470</v>
      </c>
      <c r="F11" s="1080">
        <f>F9+F10</f>
        <v>16970</v>
      </c>
      <c r="G11" s="1080">
        <f t="shared" ref="G11:M11" si="2">G9+G10</f>
        <v>16970</v>
      </c>
      <c r="H11" s="1080">
        <f t="shared" si="2"/>
        <v>16970</v>
      </c>
      <c r="I11" s="1080">
        <f t="shared" si="2"/>
        <v>16970</v>
      </c>
      <c r="J11" s="1080">
        <f t="shared" si="2"/>
        <v>16970</v>
      </c>
      <c r="K11" s="1080">
        <f t="shared" si="2"/>
        <v>16970</v>
      </c>
      <c r="L11" s="1080">
        <f t="shared" si="2"/>
        <v>16970</v>
      </c>
      <c r="M11" s="1080">
        <f t="shared" si="2"/>
        <v>16970</v>
      </c>
      <c r="N11" s="892">
        <f t="shared" si="0"/>
        <v>201640</v>
      </c>
      <c r="O11" s="864"/>
    </row>
    <row r="12" spans="1:38">
      <c r="A12" s="869" t="s">
        <v>450</v>
      </c>
      <c r="B12" s="1071">
        <v>4447</v>
      </c>
      <c r="C12" s="1071">
        <v>4447</v>
      </c>
      <c r="D12" s="1071">
        <v>5765</v>
      </c>
      <c r="E12" s="1071">
        <v>5765</v>
      </c>
      <c r="F12" s="1071">
        <v>5940</v>
      </c>
      <c r="G12" s="1071">
        <v>5940</v>
      </c>
      <c r="H12" s="1071">
        <v>5940</v>
      </c>
      <c r="I12" s="1071">
        <v>7637</v>
      </c>
      <c r="J12" s="1071">
        <v>7637</v>
      </c>
      <c r="K12" s="1071">
        <v>7637</v>
      </c>
      <c r="L12" s="1071">
        <v>7637</v>
      </c>
      <c r="M12" s="1071">
        <v>7637</v>
      </c>
      <c r="N12" s="891">
        <f t="shared" si="0"/>
        <v>76429</v>
      </c>
      <c r="O12" s="864"/>
    </row>
    <row r="13" spans="1:38" ht="17.100000000000001" customHeight="1">
      <c r="A13" s="869" t="s">
        <v>89</v>
      </c>
      <c r="B13" s="1081">
        <v>0</v>
      </c>
      <c r="C13" s="1081">
        <v>0</v>
      </c>
      <c r="D13" s="1081">
        <v>0</v>
      </c>
      <c r="E13" s="1081">
        <v>0</v>
      </c>
      <c r="F13" s="1081">
        <v>0</v>
      </c>
      <c r="G13" s="1081">
        <v>0</v>
      </c>
      <c r="H13" s="1081">
        <v>0</v>
      </c>
      <c r="I13" s="1081">
        <v>0</v>
      </c>
      <c r="J13" s="1081">
        <v>0</v>
      </c>
      <c r="K13" s="1081">
        <v>0</v>
      </c>
      <c r="L13" s="1081">
        <v>0</v>
      </c>
      <c r="M13" s="1081">
        <v>0</v>
      </c>
      <c r="N13" s="891">
        <f t="shared" si="0"/>
        <v>0</v>
      </c>
      <c r="O13" s="864"/>
    </row>
    <row r="14" spans="1:38" ht="17.100000000000001" customHeight="1">
      <c r="A14" s="869" t="s">
        <v>451</v>
      </c>
      <c r="B14" s="1071">
        <v>100</v>
      </c>
      <c r="C14" s="1071">
        <v>100</v>
      </c>
      <c r="D14" s="1071">
        <v>100</v>
      </c>
      <c r="E14" s="1071">
        <v>100</v>
      </c>
      <c r="F14" s="1071">
        <v>100</v>
      </c>
      <c r="G14" s="1071">
        <v>100</v>
      </c>
      <c r="H14" s="1071">
        <v>100</v>
      </c>
      <c r="I14" s="1071">
        <v>100</v>
      </c>
      <c r="J14" s="1071">
        <v>100</v>
      </c>
      <c r="K14" s="1071">
        <v>100</v>
      </c>
      <c r="L14" s="1071">
        <v>100</v>
      </c>
      <c r="M14" s="1071">
        <v>100</v>
      </c>
      <c r="N14" s="891">
        <f t="shared" si="0"/>
        <v>1200</v>
      </c>
      <c r="O14" s="864"/>
    </row>
    <row r="15" spans="1:38" ht="17.100000000000001" customHeight="1">
      <c r="A15" s="869" t="s">
        <v>452</v>
      </c>
      <c r="B15" s="1071">
        <v>0</v>
      </c>
      <c r="C15" s="1071">
        <v>0</v>
      </c>
      <c r="D15" s="1071">
        <v>0</v>
      </c>
      <c r="E15" s="1071">
        <v>0</v>
      </c>
      <c r="F15" s="1071">
        <v>0</v>
      </c>
      <c r="G15" s="1071">
        <v>0</v>
      </c>
      <c r="H15" s="1071">
        <v>0</v>
      </c>
      <c r="I15" s="1071">
        <v>0</v>
      </c>
      <c r="J15" s="1071">
        <v>0</v>
      </c>
      <c r="K15" s="1071">
        <v>0</v>
      </c>
      <c r="L15" s="1071">
        <v>0</v>
      </c>
      <c r="M15" s="1071">
        <v>0</v>
      </c>
      <c r="N15" s="891">
        <f t="shared" si="0"/>
        <v>0</v>
      </c>
      <c r="O15" s="864"/>
    </row>
    <row r="16" spans="1:38" ht="17.100000000000001" customHeight="1">
      <c r="A16" s="869" t="s">
        <v>453</v>
      </c>
      <c r="B16" s="1071">
        <v>200</v>
      </c>
      <c r="C16" s="1071">
        <v>200</v>
      </c>
      <c r="D16" s="1071">
        <v>200</v>
      </c>
      <c r="E16" s="1071">
        <v>200</v>
      </c>
      <c r="F16" s="1071">
        <v>200</v>
      </c>
      <c r="G16" s="1071">
        <v>200</v>
      </c>
      <c r="H16" s="1071">
        <v>200</v>
      </c>
      <c r="I16" s="1071">
        <v>200</v>
      </c>
      <c r="J16" s="1071">
        <v>200</v>
      </c>
      <c r="K16" s="1071">
        <v>200</v>
      </c>
      <c r="L16" s="1071">
        <v>200</v>
      </c>
      <c r="M16" s="1071">
        <v>200</v>
      </c>
      <c r="N16" s="891">
        <f t="shared" si="0"/>
        <v>2400</v>
      </c>
      <c r="O16" s="864"/>
    </row>
    <row r="17" spans="1:15" ht="17.100000000000001" customHeight="1">
      <c r="A17" s="869" t="s">
        <v>91</v>
      </c>
      <c r="B17" s="1071">
        <v>281</v>
      </c>
      <c r="C17" s="1071">
        <v>281</v>
      </c>
      <c r="D17" s="1071">
        <v>281</v>
      </c>
      <c r="E17" s="1071">
        <v>281</v>
      </c>
      <c r="F17" s="1071">
        <v>281</v>
      </c>
      <c r="G17" s="1071">
        <v>281</v>
      </c>
      <c r="H17" s="1071">
        <v>281</v>
      </c>
      <c r="I17" s="1071">
        <v>281</v>
      </c>
      <c r="J17" s="1071">
        <v>281</v>
      </c>
      <c r="K17" s="1071">
        <v>281</v>
      </c>
      <c r="L17" s="1071">
        <v>281</v>
      </c>
      <c r="M17" s="1071">
        <v>281</v>
      </c>
      <c r="N17" s="891">
        <f t="shared" si="0"/>
        <v>3372</v>
      </c>
      <c r="O17" s="864"/>
    </row>
    <row r="18" spans="1:15" ht="17.100000000000001" customHeight="1">
      <c r="A18" s="869" t="s">
        <v>454</v>
      </c>
      <c r="B18" s="1071">
        <v>0</v>
      </c>
      <c r="C18" s="1071">
        <v>0</v>
      </c>
      <c r="D18" s="1071">
        <v>0</v>
      </c>
      <c r="E18" s="1071">
        <v>0</v>
      </c>
      <c r="F18" s="1071">
        <v>0</v>
      </c>
      <c r="G18" s="1071">
        <v>0</v>
      </c>
      <c r="H18" s="1071">
        <v>0</v>
      </c>
      <c r="I18" s="1071">
        <v>0</v>
      </c>
      <c r="J18" s="1071">
        <v>0</v>
      </c>
      <c r="K18" s="1071">
        <v>0</v>
      </c>
      <c r="L18" s="1071">
        <v>0</v>
      </c>
      <c r="M18" s="1071">
        <v>0</v>
      </c>
      <c r="N18" s="891">
        <f t="shared" si="0"/>
        <v>0</v>
      </c>
      <c r="O18" s="864"/>
    </row>
    <row r="19" spans="1:15" ht="17.100000000000001" customHeight="1">
      <c r="A19" s="869" t="s">
        <v>455</v>
      </c>
      <c r="B19" s="1071">
        <v>0</v>
      </c>
      <c r="C19" s="1071">
        <v>0</v>
      </c>
      <c r="D19" s="1071">
        <v>0</v>
      </c>
      <c r="E19" s="1071">
        <v>0</v>
      </c>
      <c r="F19" s="1071">
        <v>0</v>
      </c>
      <c r="G19" s="1071">
        <v>0</v>
      </c>
      <c r="H19" s="1071">
        <v>0</v>
      </c>
      <c r="I19" s="1071">
        <v>0</v>
      </c>
      <c r="J19" s="1071">
        <v>0</v>
      </c>
      <c r="K19" s="1071">
        <v>0</v>
      </c>
      <c r="L19" s="1082"/>
      <c r="M19" s="1082"/>
      <c r="N19" s="891">
        <f t="shared" si="0"/>
        <v>0</v>
      </c>
      <c r="O19" s="864"/>
    </row>
    <row r="20" spans="1:15" ht="17.100000000000001" customHeight="1">
      <c r="A20" s="869" t="s">
        <v>458</v>
      </c>
      <c r="B20" s="893">
        <f t="shared" ref="B20:N20" si="3">SUM(B6:B19)-(B9+B11)</f>
        <v>21498</v>
      </c>
      <c r="C20" s="893">
        <f t="shared" si="3"/>
        <v>21498</v>
      </c>
      <c r="D20" s="893">
        <f t="shared" si="3"/>
        <v>22816</v>
      </c>
      <c r="E20" s="893">
        <f t="shared" si="3"/>
        <v>22816</v>
      </c>
      <c r="F20" s="893">
        <f t="shared" si="3"/>
        <v>23491</v>
      </c>
      <c r="G20" s="893">
        <f t="shared" si="3"/>
        <v>23491</v>
      </c>
      <c r="H20" s="893">
        <f t="shared" si="3"/>
        <v>23491</v>
      </c>
      <c r="I20" s="893">
        <f t="shared" si="3"/>
        <v>25188</v>
      </c>
      <c r="J20" s="894">
        <f t="shared" si="3"/>
        <v>25188</v>
      </c>
      <c r="K20" s="893">
        <f t="shared" si="3"/>
        <v>25188</v>
      </c>
      <c r="L20" s="893">
        <f t="shared" si="3"/>
        <v>25188</v>
      </c>
      <c r="M20" s="893">
        <f t="shared" si="3"/>
        <v>25188</v>
      </c>
      <c r="N20" s="893">
        <f t="shared" si="3"/>
        <v>285041</v>
      </c>
      <c r="O20" s="864"/>
    </row>
    <row r="21" spans="1:15" ht="17.100000000000001" hidden="1" customHeight="1">
      <c r="A21" s="869"/>
      <c r="B21" s="893"/>
      <c r="C21" s="893"/>
      <c r="D21" s="895"/>
      <c r="E21" s="895"/>
      <c r="F21" s="895"/>
      <c r="G21" s="895"/>
      <c r="H21" s="895"/>
      <c r="I21" s="895"/>
      <c r="J21" s="896"/>
      <c r="K21" s="895"/>
      <c r="L21" s="895"/>
      <c r="M21" s="895"/>
      <c r="N21" s="891">
        <f t="shared" si="0"/>
        <v>0</v>
      </c>
      <c r="O21" s="864"/>
    </row>
    <row r="22" spans="1:15" ht="17.100000000000001" customHeight="1">
      <c r="A22" s="869" t="s">
        <v>459</v>
      </c>
      <c r="B22" s="1071">
        <v>0</v>
      </c>
      <c r="C22" s="1071">
        <v>0</v>
      </c>
      <c r="D22" s="1071">
        <v>0</v>
      </c>
      <c r="E22" s="1071">
        <v>0</v>
      </c>
      <c r="F22" s="1071">
        <v>0</v>
      </c>
      <c r="G22" s="1071">
        <v>0</v>
      </c>
      <c r="H22" s="1071">
        <v>0</v>
      </c>
      <c r="I22" s="1071">
        <v>0</v>
      </c>
      <c r="J22" s="1071">
        <v>0</v>
      </c>
      <c r="K22" s="1071">
        <v>0</v>
      </c>
      <c r="L22" s="1071">
        <v>0</v>
      </c>
      <c r="M22" s="1071">
        <v>0</v>
      </c>
      <c r="N22" s="891">
        <f t="shared" si="0"/>
        <v>0</v>
      </c>
      <c r="O22" s="864"/>
    </row>
    <row r="23" spans="1:15" ht="17.100000000000001" customHeight="1">
      <c r="A23" s="869" t="s">
        <v>460</v>
      </c>
      <c r="B23" s="1071">
        <v>0</v>
      </c>
      <c r="C23" s="1071">
        <v>0</v>
      </c>
      <c r="D23" s="1071">
        <v>0</v>
      </c>
      <c r="E23" s="1071">
        <v>0</v>
      </c>
      <c r="F23" s="1071">
        <v>0</v>
      </c>
      <c r="G23" s="1071">
        <v>0</v>
      </c>
      <c r="H23" s="1071">
        <v>0</v>
      </c>
      <c r="I23" s="1071">
        <v>0</v>
      </c>
      <c r="J23" s="1071">
        <v>0</v>
      </c>
      <c r="K23" s="1071">
        <v>0</v>
      </c>
      <c r="L23" s="1071">
        <v>0</v>
      </c>
      <c r="M23" s="1071">
        <v>0</v>
      </c>
      <c r="N23" s="891">
        <f t="shared" si="0"/>
        <v>0</v>
      </c>
      <c r="O23" s="864"/>
    </row>
    <row r="24" spans="1:15" ht="17.100000000000001" customHeight="1">
      <c r="A24" s="869" t="s">
        <v>461</v>
      </c>
      <c r="B24" s="1071">
        <v>500</v>
      </c>
      <c r="C24" s="1071">
        <v>500</v>
      </c>
      <c r="D24" s="1071">
        <v>500</v>
      </c>
      <c r="E24" s="1071">
        <v>500</v>
      </c>
      <c r="F24" s="1071">
        <v>500</v>
      </c>
      <c r="G24" s="1071">
        <v>500</v>
      </c>
      <c r="H24" s="1071">
        <v>0</v>
      </c>
      <c r="I24" s="1071">
        <v>0</v>
      </c>
      <c r="J24" s="1071">
        <v>0</v>
      </c>
      <c r="K24" s="1071">
        <v>0</v>
      </c>
      <c r="L24" s="1071">
        <v>0</v>
      </c>
      <c r="M24" s="1071">
        <v>0</v>
      </c>
      <c r="N24" s="891">
        <f t="shared" si="0"/>
        <v>3000</v>
      </c>
      <c r="O24" s="864"/>
    </row>
    <row r="25" spans="1:15" ht="17.100000000000001" customHeight="1">
      <c r="A25" s="869" t="s">
        <v>462</v>
      </c>
      <c r="B25" s="1071">
        <v>0</v>
      </c>
      <c r="C25" s="1071">
        <v>0</v>
      </c>
      <c r="D25" s="1071">
        <v>0</v>
      </c>
      <c r="E25" s="1071">
        <v>0</v>
      </c>
      <c r="F25" s="1071">
        <v>0</v>
      </c>
      <c r="G25" s="1071">
        <v>0</v>
      </c>
      <c r="H25" s="1071">
        <v>0</v>
      </c>
      <c r="I25" s="1071">
        <v>0</v>
      </c>
      <c r="J25" s="1071">
        <v>0</v>
      </c>
      <c r="K25" s="1071">
        <v>0</v>
      </c>
      <c r="L25" s="1071">
        <v>0</v>
      </c>
      <c r="M25" s="1071">
        <v>0</v>
      </c>
      <c r="N25" s="891">
        <f t="shared" si="0"/>
        <v>0</v>
      </c>
      <c r="O25" s="864"/>
    </row>
    <row r="26" spans="1:15" ht="17.100000000000001" customHeight="1">
      <c r="A26" s="869" t="s">
        <v>463</v>
      </c>
      <c r="B26" s="1071">
        <v>0</v>
      </c>
      <c r="C26" s="1071">
        <v>0</v>
      </c>
      <c r="D26" s="1071">
        <v>0</v>
      </c>
      <c r="E26" s="1071">
        <v>0</v>
      </c>
      <c r="F26" s="1071">
        <v>0</v>
      </c>
      <c r="G26" s="1071">
        <v>0</v>
      </c>
      <c r="H26" s="1071">
        <v>0</v>
      </c>
      <c r="I26" s="1071">
        <v>0</v>
      </c>
      <c r="J26" s="1071">
        <v>0</v>
      </c>
      <c r="K26" s="1071">
        <v>0</v>
      </c>
      <c r="L26" s="1071">
        <v>0</v>
      </c>
      <c r="M26" s="1071">
        <v>0</v>
      </c>
      <c r="N26" s="891">
        <f t="shared" si="0"/>
        <v>0</v>
      </c>
      <c r="O26" s="864"/>
    </row>
    <row r="27" spans="1:15" ht="17.100000000000001" customHeight="1">
      <c r="A27" s="869" t="s">
        <v>464</v>
      </c>
      <c r="B27" s="1071">
        <v>0</v>
      </c>
      <c r="C27" s="1071">
        <v>0</v>
      </c>
      <c r="D27" s="1071">
        <v>0</v>
      </c>
      <c r="E27" s="1071">
        <v>0</v>
      </c>
      <c r="F27" s="1071">
        <v>0</v>
      </c>
      <c r="G27" s="1071">
        <v>0</v>
      </c>
      <c r="H27" s="1071">
        <v>0</v>
      </c>
      <c r="I27" s="1071">
        <v>0</v>
      </c>
      <c r="J27" s="1071">
        <v>0</v>
      </c>
      <c r="K27" s="1071">
        <v>0</v>
      </c>
      <c r="L27" s="1071">
        <v>0</v>
      </c>
      <c r="M27" s="1071">
        <v>0</v>
      </c>
      <c r="N27" s="891">
        <f t="shared" si="0"/>
        <v>0</v>
      </c>
      <c r="O27" s="864"/>
    </row>
    <row r="28" spans="1:15" ht="17.100000000000001" customHeight="1">
      <c r="A28" s="869" t="s">
        <v>135</v>
      </c>
      <c r="B28" s="1071">
        <v>0</v>
      </c>
      <c r="C28" s="1071">
        <v>0</v>
      </c>
      <c r="D28" s="1071">
        <v>0</v>
      </c>
      <c r="E28" s="1071">
        <v>0</v>
      </c>
      <c r="F28" s="1071">
        <v>0</v>
      </c>
      <c r="G28" s="1071">
        <v>0</v>
      </c>
      <c r="H28" s="1071">
        <v>0</v>
      </c>
      <c r="I28" s="1071">
        <v>0</v>
      </c>
      <c r="J28" s="1071">
        <v>0</v>
      </c>
      <c r="K28" s="1071">
        <v>0</v>
      </c>
      <c r="L28" s="1071">
        <v>0</v>
      </c>
      <c r="M28" s="1071">
        <v>0</v>
      </c>
      <c r="N28" s="891">
        <f t="shared" si="0"/>
        <v>0</v>
      </c>
      <c r="O28" s="864"/>
    </row>
    <row r="29" spans="1:15" ht="17.100000000000001" customHeight="1">
      <c r="A29" s="869" t="s">
        <v>465</v>
      </c>
      <c r="B29" s="1071">
        <v>3380</v>
      </c>
      <c r="C29" s="1071">
        <v>3370</v>
      </c>
      <c r="D29" s="1071">
        <v>3360</v>
      </c>
      <c r="E29" s="1071">
        <v>3350</v>
      </c>
      <c r="F29" s="1071">
        <v>3340</v>
      </c>
      <c r="G29" s="1071">
        <v>3330</v>
      </c>
      <c r="H29" s="1071">
        <v>3320</v>
      </c>
      <c r="I29" s="1071">
        <v>3310</v>
      </c>
      <c r="J29" s="1071">
        <v>3400</v>
      </c>
      <c r="K29" s="1071">
        <v>3390</v>
      </c>
      <c r="L29" s="1071">
        <v>3380</v>
      </c>
      <c r="M29" s="1071">
        <v>3370</v>
      </c>
      <c r="N29" s="891">
        <f t="shared" si="0"/>
        <v>40300</v>
      </c>
      <c r="O29" s="864"/>
    </row>
    <row r="30" spans="1:15" ht="17.100000000000001" customHeight="1">
      <c r="A30" s="869" t="s">
        <v>466</v>
      </c>
      <c r="B30" s="1071">
        <f>4000+1812</f>
        <v>5812</v>
      </c>
      <c r="C30" s="1071">
        <v>4000</v>
      </c>
      <c r="D30" s="1071">
        <v>4000</v>
      </c>
      <c r="E30" s="1071">
        <v>4000</v>
      </c>
      <c r="F30" s="1071">
        <v>4000</v>
      </c>
      <c r="G30" s="1071">
        <v>4000</v>
      </c>
      <c r="H30" s="1071">
        <v>4000</v>
      </c>
      <c r="I30" s="1071">
        <v>4000</v>
      </c>
      <c r="J30" s="1071">
        <v>4000</v>
      </c>
      <c r="K30" s="1071">
        <v>4000</v>
      </c>
      <c r="L30" s="1071">
        <v>4000</v>
      </c>
      <c r="M30" s="1071">
        <v>4000</v>
      </c>
      <c r="N30" s="891">
        <f t="shared" si="0"/>
        <v>49812</v>
      </c>
      <c r="O30" s="864"/>
    </row>
    <row r="31" spans="1:15" ht="17.100000000000001" customHeight="1">
      <c r="A31" s="869" t="s">
        <v>467</v>
      </c>
      <c r="B31" s="1071">
        <v>2500</v>
      </c>
      <c r="C31" s="1071">
        <v>0</v>
      </c>
      <c r="D31" s="1071">
        <v>0</v>
      </c>
      <c r="E31" s="1071">
        <v>0</v>
      </c>
      <c r="F31" s="1071">
        <v>0</v>
      </c>
      <c r="G31" s="1071">
        <v>0</v>
      </c>
      <c r="H31" s="1071">
        <v>0</v>
      </c>
      <c r="I31" s="1071">
        <v>0</v>
      </c>
      <c r="J31" s="1071">
        <v>0</v>
      </c>
      <c r="K31" s="1071">
        <v>0</v>
      </c>
      <c r="L31" s="1071">
        <v>0</v>
      </c>
      <c r="M31" s="1071">
        <v>0</v>
      </c>
      <c r="N31" s="891">
        <f t="shared" si="0"/>
        <v>2500</v>
      </c>
      <c r="O31" s="864"/>
    </row>
    <row r="32" spans="1:15" ht="17.100000000000001" customHeight="1">
      <c r="A32" s="869" t="s">
        <v>163</v>
      </c>
      <c r="B32" s="1071"/>
      <c r="C32" s="1071"/>
      <c r="D32" s="1071"/>
      <c r="E32" s="1071"/>
      <c r="F32" s="1071"/>
      <c r="G32" s="1071"/>
      <c r="H32" s="1071"/>
      <c r="I32" s="1071"/>
      <c r="J32" s="1071"/>
      <c r="K32" s="1071">
        <v>0</v>
      </c>
      <c r="L32" s="1071"/>
      <c r="M32" s="1071"/>
      <c r="N32" s="891">
        <f t="shared" si="0"/>
        <v>0</v>
      </c>
      <c r="O32" s="864"/>
    </row>
    <row r="33" spans="1:15" ht="17.100000000000001" customHeight="1">
      <c r="A33" s="869" t="s">
        <v>468</v>
      </c>
      <c r="B33" s="1071">
        <v>200</v>
      </c>
      <c r="C33" s="1071">
        <v>200</v>
      </c>
      <c r="D33" s="1071">
        <v>200</v>
      </c>
      <c r="E33" s="1071">
        <v>200</v>
      </c>
      <c r="F33" s="1071">
        <v>200</v>
      </c>
      <c r="G33" s="1071">
        <v>200</v>
      </c>
      <c r="H33" s="1071">
        <v>200</v>
      </c>
      <c r="I33" s="1071">
        <v>200</v>
      </c>
      <c r="J33" s="1071">
        <v>200</v>
      </c>
      <c r="K33" s="1071">
        <v>200</v>
      </c>
      <c r="L33" s="1071">
        <v>200</v>
      </c>
      <c r="M33" s="1071">
        <v>200</v>
      </c>
      <c r="N33" s="891">
        <f t="shared" si="0"/>
        <v>2400</v>
      </c>
      <c r="O33" s="864"/>
    </row>
    <row r="34" spans="1:15" ht="17.100000000000001" customHeight="1">
      <c r="A34" s="869" t="s">
        <v>469</v>
      </c>
      <c r="B34" s="1071">
        <v>100</v>
      </c>
      <c r="C34" s="1071">
        <v>100</v>
      </c>
      <c r="D34" s="1071">
        <v>100</v>
      </c>
      <c r="E34" s="1071">
        <v>100</v>
      </c>
      <c r="F34" s="1071">
        <v>100</v>
      </c>
      <c r="G34" s="1071">
        <v>100</v>
      </c>
      <c r="H34" s="1071">
        <v>100</v>
      </c>
      <c r="I34" s="1071">
        <v>100</v>
      </c>
      <c r="J34" s="1071">
        <v>100</v>
      </c>
      <c r="K34" s="1071">
        <v>100</v>
      </c>
      <c r="L34" s="1071">
        <v>100</v>
      </c>
      <c r="M34" s="1071">
        <v>100</v>
      </c>
      <c r="N34" s="891">
        <f t="shared" si="0"/>
        <v>1200</v>
      </c>
      <c r="O34" s="864"/>
    </row>
    <row r="35" spans="1:15" ht="17.100000000000001" customHeight="1">
      <c r="A35" s="869" t="s">
        <v>11</v>
      </c>
      <c r="B35" s="1071">
        <v>0</v>
      </c>
      <c r="C35" s="1071">
        <v>0</v>
      </c>
      <c r="D35" s="1071">
        <v>0</v>
      </c>
      <c r="E35" s="1071">
        <v>0</v>
      </c>
      <c r="F35" s="1071">
        <v>0</v>
      </c>
      <c r="G35" s="1071">
        <v>0</v>
      </c>
      <c r="H35" s="1071">
        <v>0</v>
      </c>
      <c r="I35" s="1071">
        <v>0</v>
      </c>
      <c r="J35" s="1071">
        <v>0</v>
      </c>
      <c r="K35" s="1071">
        <v>0</v>
      </c>
      <c r="L35" s="1071">
        <v>0</v>
      </c>
      <c r="M35" s="1071">
        <v>0</v>
      </c>
      <c r="N35" s="891">
        <f t="shared" si="0"/>
        <v>0</v>
      </c>
      <c r="O35" s="864"/>
    </row>
    <row r="36" spans="1:15" ht="17.100000000000001" customHeight="1">
      <c r="A36" s="869" t="s">
        <v>10</v>
      </c>
      <c r="B36" s="1071">
        <v>0</v>
      </c>
      <c r="C36" s="1071">
        <v>0</v>
      </c>
      <c r="D36" s="1071">
        <v>0</v>
      </c>
      <c r="E36" s="1071">
        <v>0</v>
      </c>
      <c r="F36" s="1071">
        <v>0</v>
      </c>
      <c r="G36" s="1071">
        <v>0</v>
      </c>
      <c r="H36" s="1071">
        <v>0</v>
      </c>
      <c r="I36" s="1071">
        <v>0</v>
      </c>
      <c r="J36" s="1071">
        <v>0</v>
      </c>
      <c r="K36" s="1071">
        <v>0</v>
      </c>
      <c r="L36" s="1071">
        <v>0</v>
      </c>
      <c r="M36" s="1071">
        <v>0</v>
      </c>
      <c r="N36" s="891">
        <f t="shared" si="0"/>
        <v>0</v>
      </c>
      <c r="O36" s="864"/>
    </row>
    <row r="37" spans="1:15" ht="17.100000000000001" customHeight="1">
      <c r="A37" s="869" t="s">
        <v>401</v>
      </c>
      <c r="B37" s="1071">
        <v>0</v>
      </c>
      <c r="C37" s="1071">
        <v>0</v>
      </c>
      <c r="D37" s="1071">
        <v>0</v>
      </c>
      <c r="E37" s="1071">
        <v>0</v>
      </c>
      <c r="F37" s="1071">
        <v>0</v>
      </c>
      <c r="G37" s="1071">
        <v>0</v>
      </c>
      <c r="H37" s="1071">
        <v>0</v>
      </c>
      <c r="I37" s="1071">
        <v>0</v>
      </c>
      <c r="J37" s="1071">
        <v>0</v>
      </c>
      <c r="K37" s="1071">
        <v>0</v>
      </c>
      <c r="L37" s="1071">
        <v>0</v>
      </c>
      <c r="M37" s="1071">
        <f>3959-114</f>
        <v>3845</v>
      </c>
      <c r="N37" s="891">
        <f t="shared" si="0"/>
        <v>3845</v>
      </c>
      <c r="O37" s="864"/>
    </row>
    <row r="38" spans="1:15" ht="17.100000000000001" customHeight="1">
      <c r="A38" s="882" t="s">
        <v>196</v>
      </c>
      <c r="B38" s="1071">
        <v>0</v>
      </c>
      <c r="C38" s="1071">
        <v>0</v>
      </c>
      <c r="D38" s="1071">
        <v>0</v>
      </c>
      <c r="E38" s="1071">
        <v>0</v>
      </c>
      <c r="F38" s="1071">
        <v>0</v>
      </c>
      <c r="G38" s="1071">
        <v>0</v>
      </c>
      <c r="H38" s="1071">
        <v>0</v>
      </c>
      <c r="I38" s="1071">
        <v>0</v>
      </c>
      <c r="J38" s="1071">
        <v>0</v>
      </c>
      <c r="K38" s="1071">
        <v>0</v>
      </c>
      <c r="L38" s="1071">
        <v>0</v>
      </c>
      <c r="M38" s="1071">
        <v>0</v>
      </c>
      <c r="N38" s="891">
        <f t="shared" si="0"/>
        <v>0</v>
      </c>
      <c r="O38" s="864"/>
    </row>
    <row r="39" spans="1:15" ht="17.100000000000001" customHeight="1">
      <c r="A39" s="869" t="s">
        <v>458</v>
      </c>
      <c r="B39" s="897">
        <f>SUM(B22:B38)</f>
        <v>12492</v>
      </c>
      <c r="C39" s="897">
        <f t="shared" ref="C39:M39" si="4">SUM(C22:C38)</f>
        <v>8170</v>
      </c>
      <c r="D39" s="897">
        <f t="shared" si="4"/>
        <v>8160</v>
      </c>
      <c r="E39" s="897">
        <f t="shared" si="4"/>
        <v>8150</v>
      </c>
      <c r="F39" s="897">
        <f t="shared" si="4"/>
        <v>8140</v>
      </c>
      <c r="G39" s="897">
        <f t="shared" si="4"/>
        <v>8130</v>
      </c>
      <c r="H39" s="897">
        <f t="shared" si="4"/>
        <v>7620</v>
      </c>
      <c r="I39" s="897">
        <f t="shared" si="4"/>
        <v>7610</v>
      </c>
      <c r="J39" s="897">
        <f t="shared" si="4"/>
        <v>7700</v>
      </c>
      <c r="K39" s="897">
        <f t="shared" si="4"/>
        <v>7690</v>
      </c>
      <c r="L39" s="897">
        <f t="shared" si="4"/>
        <v>7680</v>
      </c>
      <c r="M39" s="897">
        <f t="shared" si="4"/>
        <v>11515</v>
      </c>
      <c r="N39" s="898">
        <f t="shared" si="0"/>
        <v>103057</v>
      </c>
      <c r="O39" s="864"/>
    </row>
    <row r="40" spans="1:15" ht="17.100000000000001" customHeight="1">
      <c r="A40" s="869" t="s">
        <v>470</v>
      </c>
      <c r="B40" s="897">
        <f t="shared" ref="B40:M40" si="5">B20-B39</f>
        <v>9006</v>
      </c>
      <c r="C40" s="897">
        <f t="shared" si="5"/>
        <v>13328</v>
      </c>
      <c r="D40" s="897">
        <f t="shared" si="5"/>
        <v>14656</v>
      </c>
      <c r="E40" s="897">
        <f t="shared" si="5"/>
        <v>14666</v>
      </c>
      <c r="F40" s="897">
        <f t="shared" si="5"/>
        <v>15351</v>
      </c>
      <c r="G40" s="897">
        <f t="shared" si="5"/>
        <v>15361</v>
      </c>
      <c r="H40" s="897">
        <f t="shared" si="5"/>
        <v>15871</v>
      </c>
      <c r="I40" s="897">
        <f t="shared" si="5"/>
        <v>17578</v>
      </c>
      <c r="J40" s="899">
        <f t="shared" si="5"/>
        <v>17488</v>
      </c>
      <c r="K40" s="897">
        <f t="shared" si="5"/>
        <v>17498</v>
      </c>
      <c r="L40" s="897">
        <f t="shared" si="5"/>
        <v>17508</v>
      </c>
      <c r="M40" s="897">
        <f t="shared" si="5"/>
        <v>13673</v>
      </c>
      <c r="N40" s="898">
        <f t="shared" si="0"/>
        <v>181984</v>
      </c>
      <c r="O40" s="864"/>
    </row>
    <row r="41" spans="1:15" ht="17.100000000000001" customHeight="1">
      <c r="A41" s="869" t="s">
        <v>456</v>
      </c>
      <c r="B41" s="1071">
        <v>0</v>
      </c>
      <c r="C41" s="1071">
        <v>0</v>
      </c>
      <c r="D41" s="1071">
        <v>0</v>
      </c>
      <c r="E41" s="1071">
        <v>0</v>
      </c>
      <c r="F41" s="1071">
        <v>0</v>
      </c>
      <c r="G41" s="1071">
        <v>0</v>
      </c>
      <c r="H41" s="1071">
        <v>0</v>
      </c>
      <c r="I41" s="1071">
        <v>0</v>
      </c>
      <c r="J41" s="1072">
        <v>0</v>
      </c>
      <c r="K41" s="1071">
        <v>0</v>
      </c>
      <c r="L41" s="1071">
        <v>0</v>
      </c>
      <c r="M41" s="1071">
        <v>0</v>
      </c>
      <c r="N41" s="891">
        <f>SUM(B41:M41)</f>
        <v>0</v>
      </c>
      <c r="O41" s="864"/>
    </row>
    <row r="42" spans="1:15" ht="17.100000000000001" customHeight="1">
      <c r="A42" s="869" t="s">
        <v>457</v>
      </c>
      <c r="B42" s="1071">
        <v>5272</v>
      </c>
      <c r="C42" s="1073"/>
      <c r="D42" s="1071">
        <v>0</v>
      </c>
      <c r="E42" s="1071">
        <v>0</v>
      </c>
      <c r="F42" s="1071">
        <v>0</v>
      </c>
      <c r="G42" s="1071">
        <v>0</v>
      </c>
      <c r="H42" s="1071">
        <v>0</v>
      </c>
      <c r="I42" s="1073">
        <v>0</v>
      </c>
      <c r="J42" s="1072">
        <v>0</v>
      </c>
      <c r="K42" s="1071">
        <v>0</v>
      </c>
      <c r="L42" s="1071">
        <v>0</v>
      </c>
      <c r="M42" s="1071">
        <v>0</v>
      </c>
      <c r="N42" s="891">
        <f>SUM(B42:M42)</f>
        <v>5272</v>
      </c>
      <c r="O42" s="864"/>
    </row>
    <row r="43" spans="1:15" ht="17.100000000000001" customHeight="1">
      <c r="A43" s="869" t="s">
        <v>65</v>
      </c>
      <c r="B43" s="1074" t="s">
        <v>592</v>
      </c>
      <c r="C43" s="1074" t="s">
        <v>583</v>
      </c>
      <c r="D43" s="1074" t="s">
        <v>584</v>
      </c>
      <c r="E43" s="1074" t="s">
        <v>586</v>
      </c>
      <c r="F43" s="1074" t="s">
        <v>585</v>
      </c>
      <c r="G43" s="1074" t="s">
        <v>587</v>
      </c>
      <c r="H43" s="1074" t="s">
        <v>588</v>
      </c>
      <c r="I43" s="1074" t="s">
        <v>589</v>
      </c>
      <c r="J43" s="1074" t="s">
        <v>590</v>
      </c>
      <c r="K43" s="1074" t="s">
        <v>591</v>
      </c>
      <c r="L43" s="1074" t="s">
        <v>594</v>
      </c>
      <c r="M43" s="1074" t="s">
        <v>593</v>
      </c>
      <c r="N43" s="891"/>
      <c r="O43" s="864"/>
    </row>
    <row r="44" spans="1:15" ht="17.100000000000001" customHeight="1">
      <c r="A44" s="869" t="s">
        <v>457</v>
      </c>
      <c r="B44" s="1071">
        <v>5091</v>
      </c>
      <c r="C44" s="1071">
        <v>0</v>
      </c>
      <c r="D44" s="1071">
        <v>0</v>
      </c>
      <c r="E44" s="1071">
        <v>0</v>
      </c>
      <c r="F44" s="1071">
        <v>0</v>
      </c>
      <c r="G44" s="1071">
        <v>0</v>
      </c>
      <c r="H44" s="1071">
        <v>0</v>
      </c>
      <c r="I44" s="1073">
        <v>0</v>
      </c>
      <c r="J44" s="1072">
        <v>0</v>
      </c>
      <c r="K44" s="1071">
        <v>0</v>
      </c>
      <c r="L44" s="1071">
        <v>0</v>
      </c>
      <c r="M44" s="1071">
        <v>0</v>
      </c>
      <c r="N44" s="891">
        <f>SUM(B44:M44)</f>
        <v>5091</v>
      </c>
      <c r="O44" s="864"/>
    </row>
    <row r="45" spans="1:15" ht="17.100000000000001" customHeight="1">
      <c r="A45" s="869" t="s">
        <v>65</v>
      </c>
      <c r="B45" s="1074" t="s">
        <v>592</v>
      </c>
      <c r="C45" s="1074" t="s">
        <v>583</v>
      </c>
      <c r="D45" s="1074" t="s">
        <v>584</v>
      </c>
      <c r="E45" s="1074" t="s">
        <v>586</v>
      </c>
      <c r="F45" s="1074" t="s">
        <v>585</v>
      </c>
      <c r="G45" s="1074" t="s">
        <v>587</v>
      </c>
      <c r="H45" s="1074" t="s">
        <v>588</v>
      </c>
      <c r="I45" s="1074" t="s">
        <v>589</v>
      </c>
      <c r="J45" s="1074" t="s">
        <v>590</v>
      </c>
      <c r="K45" s="1074" t="s">
        <v>591</v>
      </c>
      <c r="L45" s="1074" t="s">
        <v>594</v>
      </c>
      <c r="M45" s="1074" t="s">
        <v>593</v>
      </c>
      <c r="N45" s="891"/>
      <c r="O45" s="864"/>
    </row>
    <row r="46" spans="1:15" ht="17.100000000000001" customHeight="1">
      <c r="A46" s="869" t="s">
        <v>9</v>
      </c>
      <c r="B46" s="1071">
        <v>35800</v>
      </c>
      <c r="C46" s="1070">
        <v>0</v>
      </c>
      <c r="D46" s="1071">
        <v>0</v>
      </c>
      <c r="E46" s="1071">
        <v>0</v>
      </c>
      <c r="F46" s="1071">
        <v>0</v>
      </c>
      <c r="G46" s="1071">
        <v>0</v>
      </c>
      <c r="H46" s="1071">
        <v>0</v>
      </c>
      <c r="I46" s="1071">
        <v>0</v>
      </c>
      <c r="J46" s="1072">
        <v>0</v>
      </c>
      <c r="K46" s="1071">
        <v>0</v>
      </c>
      <c r="L46" s="1071">
        <v>0</v>
      </c>
      <c r="M46" s="1071">
        <v>0</v>
      </c>
      <c r="N46" s="891">
        <f>SUM(B46:M46)</f>
        <v>35800</v>
      </c>
      <c r="O46" s="864"/>
    </row>
    <row r="47" spans="1:15" ht="17.100000000000001" customHeight="1">
      <c r="A47" s="869" t="s">
        <v>65</v>
      </c>
      <c r="B47" s="1074" t="s">
        <v>582</v>
      </c>
      <c r="C47" s="1074" t="s">
        <v>583</v>
      </c>
      <c r="D47" s="1074" t="s">
        <v>584</v>
      </c>
      <c r="E47" s="1074" t="s">
        <v>586</v>
      </c>
      <c r="F47" s="1074" t="s">
        <v>585</v>
      </c>
      <c r="G47" s="1074" t="s">
        <v>587</v>
      </c>
      <c r="H47" s="1074" t="s">
        <v>588</v>
      </c>
      <c r="I47" s="1074" t="s">
        <v>589</v>
      </c>
      <c r="J47" s="1074" t="s">
        <v>590</v>
      </c>
      <c r="K47" s="1074" t="s">
        <v>591</v>
      </c>
      <c r="L47" s="1074" t="s">
        <v>594</v>
      </c>
      <c r="M47" s="1074" t="s">
        <v>593</v>
      </c>
      <c r="N47" s="891"/>
      <c r="O47" s="864"/>
    </row>
    <row r="48" spans="1:15" ht="17.100000000000001" hidden="1" customHeight="1">
      <c r="A48" s="874"/>
      <c r="B48" s="879"/>
      <c r="C48" s="875"/>
      <c r="D48" s="875"/>
      <c r="E48" s="875"/>
      <c r="F48" s="875"/>
      <c r="G48" s="875"/>
      <c r="H48" s="875"/>
      <c r="I48" s="875"/>
      <c r="J48" s="875"/>
      <c r="O48" s="874"/>
    </row>
    <row r="49" spans="1:15" ht="17.100000000000001" hidden="1" customHeight="1">
      <c r="A49" s="874"/>
      <c r="B49" s="875"/>
      <c r="C49" s="875"/>
      <c r="D49" s="875"/>
      <c r="E49" s="875"/>
      <c r="F49" s="875"/>
      <c r="G49" s="875"/>
      <c r="H49" s="875"/>
      <c r="I49" s="876"/>
      <c r="J49" s="875"/>
      <c r="O49" s="874"/>
    </row>
    <row r="50" spans="1:15" hidden="1">
      <c r="I50" s="878"/>
    </row>
    <row r="51" spans="1:15" hidden="1"/>
    <row r="52" spans="1:15" hidden="1"/>
    <row r="53" spans="1:15" hidden="1"/>
    <row r="54" spans="1:15" hidden="1"/>
    <row r="55" spans="1:15" hidden="1"/>
    <row r="56" spans="1:15" hidden="1"/>
    <row r="57" spans="1:15" hidden="1"/>
    <row r="58" spans="1:15" hidden="1"/>
    <row r="59" spans="1:15" hidden="1"/>
    <row r="60" spans="1:15" hidden="1"/>
    <row r="61" spans="1:15" hidden="1"/>
    <row r="62" spans="1:15" hidden="1"/>
    <row r="63" spans="1:15" hidden="1"/>
    <row r="64" spans="1:15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E221" sheet="1" objects="1" scenarios="1" formatCells="0" formatColumns="0" formatRows="0" insertColumns="0" insertRows="0"/>
  <mergeCells count="2">
    <mergeCell ref="B3:E3"/>
    <mergeCell ref="A1:D1"/>
  </mergeCells>
  <phoneticPr fontId="19" type="noConversion"/>
  <hyperlinks>
    <hyperlink ref="A1" location="Salary!A1" display="Click here for Back to Salary Deail"/>
  </hyperlinks>
  <printOptions horizontalCentered="1"/>
  <pageMargins left="0" right="0" top="0.5" bottom="0.5" header="0.25" footer="0.4"/>
  <pageSetup paperSize="144" scale="89" orientation="landscape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Q168"/>
  <sheetViews>
    <sheetView showRowColHeaders="0" zoomScaleSheetLayoutView="100" workbookViewId="0">
      <pane xSplit="4" ySplit="10" topLeftCell="E11" activePane="bottomRight" state="frozen"/>
      <selection activeCell="R67" sqref="R67"/>
      <selection pane="topRight" activeCell="R67" sqref="R67"/>
      <selection pane="bottomLeft" activeCell="R67" sqref="R67"/>
      <selection pane="bottomRight" activeCell="E11" sqref="E11:F11"/>
    </sheetView>
  </sheetViews>
  <sheetFormatPr defaultColWidth="0" defaultRowHeight="15" zeroHeight="1"/>
  <cols>
    <col min="1" max="1" width="1" style="86" customWidth="1"/>
    <col min="2" max="2" width="0.5" style="86" customWidth="1"/>
    <col min="3" max="4" width="5.375" style="86" customWidth="1"/>
    <col min="5" max="6" width="4.25" style="86" customWidth="1"/>
    <col min="7" max="10" width="2.875" style="86" customWidth="1"/>
    <col min="11" max="12" width="4.125" style="86" customWidth="1"/>
    <col min="13" max="14" width="3.625" style="86" customWidth="1"/>
    <col min="15" max="16" width="2.75" style="86" customWidth="1"/>
    <col min="17" max="18" width="3.625" style="86" customWidth="1"/>
    <col min="19" max="19" width="6.125" style="86" customWidth="1"/>
    <col min="20" max="20" width="7.75" style="86" customWidth="1"/>
    <col min="21" max="21" width="3.125" style="86" customWidth="1"/>
    <col min="22" max="22" width="2.625" style="86" customWidth="1"/>
    <col min="23" max="24" width="3.125" style="86" customWidth="1"/>
    <col min="25" max="25" width="1.125" style="86" customWidth="1"/>
    <col min="26" max="26" width="1.5" style="86" customWidth="1"/>
    <col min="27" max="43" width="3.875" style="86" hidden="1" customWidth="1"/>
    <col min="44" max="16384" width="9" style="86" hidden="1"/>
  </cols>
  <sheetData>
    <row r="1" spans="1:26" s="1" customFormat="1" ht="39.75" customHeight="1" thickBot="1">
      <c r="A1" s="1252" t="s">
        <v>252</v>
      </c>
      <c r="B1" s="1252"/>
      <c r="C1" s="1252"/>
      <c r="D1" s="1252"/>
      <c r="E1" s="1252"/>
      <c r="F1" s="1252"/>
      <c r="G1" s="1252"/>
      <c r="H1" s="1252"/>
      <c r="I1" s="1252"/>
      <c r="J1" s="1253" t="s">
        <v>21</v>
      </c>
      <c r="K1" s="1253"/>
      <c r="L1" s="1253"/>
      <c r="M1" s="1253"/>
      <c r="N1" s="1253"/>
      <c r="O1" s="1253"/>
      <c r="P1" s="1253"/>
      <c r="Q1" s="1253"/>
      <c r="R1" s="1253"/>
      <c r="S1" s="1253"/>
      <c r="T1" s="1251" t="s">
        <v>66</v>
      </c>
      <c r="U1" s="1251"/>
      <c r="V1" s="1251"/>
      <c r="W1" s="1251"/>
      <c r="X1" s="1251"/>
      <c r="Y1" s="1251"/>
      <c r="Z1" s="1251"/>
    </row>
    <row r="2" spans="1:26" s="1" customFormat="1" ht="20.25" customHeight="1" thickTop="1" thickBot="1">
      <c r="A2" s="820"/>
      <c r="B2" s="820"/>
      <c r="C2" s="820"/>
      <c r="D2" s="833" t="s">
        <v>198</v>
      </c>
      <c r="E2" s="827"/>
      <c r="F2" s="827"/>
      <c r="G2" s="827"/>
      <c r="H2" s="827"/>
      <c r="I2" s="827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9"/>
      <c r="U2" s="829"/>
      <c r="V2" s="829"/>
      <c r="W2" s="830"/>
      <c r="X2" s="826"/>
      <c r="Y2" s="826"/>
      <c r="Z2" s="826"/>
    </row>
    <row r="3" spans="1:26" ht="4.5" customHeight="1" thickTop="1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5.75">
      <c r="A4" s="111"/>
      <c r="B4" s="111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762" t="s">
        <v>158</v>
      </c>
      <c r="U4" s="1180">
        <f>'Other Deails'!C2</f>
        <v>40238</v>
      </c>
      <c r="V4" s="1180"/>
      <c r="W4" s="1179">
        <f>'Other Deails'!E2</f>
        <v>40603</v>
      </c>
      <c r="X4" s="1179"/>
      <c r="Y4" s="111"/>
      <c r="Z4" s="111"/>
    </row>
    <row r="5" spans="1:26" ht="1.5" customHeight="1">
      <c r="A5" s="111"/>
      <c r="B5" s="111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1"/>
      <c r="Z5" s="111"/>
    </row>
    <row r="6" spans="1:26" ht="18" customHeight="1">
      <c r="A6" s="111"/>
      <c r="B6" s="111"/>
      <c r="C6" s="1171" t="s">
        <v>204</v>
      </c>
      <c r="D6" s="1172"/>
      <c r="E6" s="1172"/>
      <c r="F6" s="1173"/>
      <c r="G6" s="1174" t="str">
        <f>'Other Deails'!A5</f>
        <v>SHRI K J PATEL</v>
      </c>
      <c r="H6" s="1174"/>
      <c r="I6" s="1174"/>
      <c r="J6" s="1174"/>
      <c r="K6" s="1174"/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4"/>
      <c r="Y6" s="111"/>
      <c r="Z6" s="111"/>
    </row>
    <row r="7" spans="1:26" ht="18" customHeight="1">
      <c r="A7" s="111"/>
      <c r="B7" s="111"/>
      <c r="C7" s="1171" t="s">
        <v>256</v>
      </c>
      <c r="D7" s="1172"/>
      <c r="E7" s="1172"/>
      <c r="F7" s="1173"/>
      <c r="G7" s="1174" t="str">
        <f>'Other Deails'!A16</f>
        <v>SENIOR CLERK</v>
      </c>
      <c r="H7" s="1174"/>
      <c r="I7" s="1174"/>
      <c r="J7" s="1174"/>
      <c r="K7" s="1174"/>
      <c r="L7" s="1174"/>
      <c r="M7" s="1174"/>
      <c r="N7" s="1174"/>
      <c r="O7" s="1174"/>
      <c r="P7" s="1174"/>
      <c r="Q7" s="1174"/>
      <c r="R7" s="1174"/>
      <c r="S7" s="1174"/>
      <c r="T7" s="1174"/>
      <c r="U7" s="1174"/>
      <c r="V7" s="1174"/>
      <c r="W7" s="1174"/>
      <c r="X7" s="1174"/>
      <c r="Y7" s="111"/>
      <c r="Z7" s="111"/>
    </row>
    <row r="8" spans="1:26" ht="2.25" customHeight="1">
      <c r="A8" s="111"/>
      <c r="B8" s="127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27"/>
      <c r="Z8" s="111"/>
    </row>
    <row r="9" spans="1:26" s="180" customFormat="1">
      <c r="A9" s="178"/>
      <c r="B9" s="1206"/>
      <c r="C9" s="1211" t="s">
        <v>391</v>
      </c>
      <c r="D9" s="1212"/>
      <c r="E9" s="1208" t="s">
        <v>395</v>
      </c>
      <c r="F9" s="1209"/>
      <c r="G9" s="1209"/>
      <c r="H9" s="1209"/>
      <c r="I9" s="1209"/>
      <c r="J9" s="1209"/>
      <c r="K9" s="1209"/>
      <c r="L9" s="1209"/>
      <c r="M9" s="1209"/>
      <c r="N9" s="1209"/>
      <c r="O9" s="1209"/>
      <c r="P9" s="1209"/>
      <c r="Q9" s="1209"/>
      <c r="R9" s="1209"/>
      <c r="S9" s="1209"/>
      <c r="T9" s="1209"/>
      <c r="U9" s="1209"/>
      <c r="V9" s="1209"/>
      <c r="W9" s="1209"/>
      <c r="X9" s="1210"/>
      <c r="Y9" s="179"/>
      <c r="Z9" s="178"/>
    </row>
    <row r="10" spans="1:26" s="180" customFormat="1" ht="50.25" customHeight="1">
      <c r="A10" s="178"/>
      <c r="B10" s="1207"/>
      <c r="C10" s="1213"/>
      <c r="D10" s="1214"/>
      <c r="E10" s="1181" t="s">
        <v>244</v>
      </c>
      <c r="F10" s="1181"/>
      <c r="G10" s="1181" t="s">
        <v>411</v>
      </c>
      <c r="H10" s="1181"/>
      <c r="I10" s="1181" t="s">
        <v>396</v>
      </c>
      <c r="J10" s="1181"/>
      <c r="K10" s="1181" t="s">
        <v>397</v>
      </c>
      <c r="L10" s="1181"/>
      <c r="M10" s="1181" t="s">
        <v>398</v>
      </c>
      <c r="N10" s="1181"/>
      <c r="O10" s="1181" t="s">
        <v>210</v>
      </c>
      <c r="P10" s="1181"/>
      <c r="Q10" s="1181" t="s">
        <v>410</v>
      </c>
      <c r="R10" s="1181"/>
      <c r="S10" s="177" t="s">
        <v>399</v>
      </c>
      <c r="T10" s="177" t="s">
        <v>409</v>
      </c>
      <c r="U10" s="1181" t="s">
        <v>400</v>
      </c>
      <c r="V10" s="1181"/>
      <c r="W10" s="1181" t="s">
        <v>401</v>
      </c>
      <c r="X10" s="1181"/>
      <c r="Y10" s="179"/>
      <c r="Z10" s="178"/>
    </row>
    <row r="11" spans="1:26">
      <c r="A11" s="111"/>
      <c r="B11" s="127"/>
      <c r="C11" s="1169">
        <f>'Other Deails'!C2</f>
        <v>40238</v>
      </c>
      <c r="D11" s="1170"/>
      <c r="E11" s="1148">
        <f>'Emp PA Register'!B20</f>
        <v>21498</v>
      </c>
      <c r="F11" s="1149"/>
      <c r="G11" s="1148">
        <f>'Emp PA Register'!B33</f>
        <v>200</v>
      </c>
      <c r="H11" s="1149"/>
      <c r="I11" s="1146">
        <f>'Emp PA Register'!B16</f>
        <v>200</v>
      </c>
      <c r="J11" s="1147"/>
      <c r="K11" s="1146">
        <f>'Emp PA Register'!B30+'Emp PA Register'!B31+'Emp PA Register'!B32</f>
        <v>8312</v>
      </c>
      <c r="L11" s="1147"/>
      <c r="M11" s="1146">
        <f>'Emp PA Register'!B34</f>
        <v>100</v>
      </c>
      <c r="N11" s="1147"/>
      <c r="O11" s="1146">
        <f>'Emp PA Register'!B36</f>
        <v>0</v>
      </c>
      <c r="P11" s="1147"/>
      <c r="Q11" s="1146">
        <f>'Emp PA Register'!B25</f>
        <v>0</v>
      </c>
      <c r="R11" s="1147"/>
      <c r="S11" s="1075">
        <f>'Emp PA Register'!B15</f>
        <v>0</v>
      </c>
      <c r="T11" s="1075">
        <f>'Emp PA Register'!B18</f>
        <v>0</v>
      </c>
      <c r="U11" s="1146">
        <f>'Emp PA Register'!B35</f>
        <v>0</v>
      </c>
      <c r="V11" s="1147"/>
      <c r="W11" s="1146">
        <v>0</v>
      </c>
      <c r="X11" s="1147"/>
      <c r="Y11" s="127"/>
      <c r="Z11" s="111"/>
    </row>
    <row r="12" spans="1:26">
      <c r="A12" s="111"/>
      <c r="B12" s="127"/>
      <c r="C12" s="1169">
        <f>C11+31</f>
        <v>40269</v>
      </c>
      <c r="D12" s="1170"/>
      <c r="E12" s="1148">
        <f>'Emp PA Register'!C20</f>
        <v>21498</v>
      </c>
      <c r="F12" s="1149"/>
      <c r="G12" s="1148">
        <f>'Emp PA Register'!C33</f>
        <v>200</v>
      </c>
      <c r="H12" s="1149"/>
      <c r="I12" s="1146">
        <f>'Emp PA Register'!C16</f>
        <v>200</v>
      </c>
      <c r="J12" s="1147"/>
      <c r="K12" s="1146">
        <f>'Emp PA Register'!C30+'Emp PA Register'!C31+'Emp PA Register'!C32</f>
        <v>4000</v>
      </c>
      <c r="L12" s="1147"/>
      <c r="M12" s="1146">
        <f>'Emp PA Register'!C34</f>
        <v>100</v>
      </c>
      <c r="N12" s="1147"/>
      <c r="O12" s="1146">
        <f>'Emp PA Register'!C36</f>
        <v>0</v>
      </c>
      <c r="P12" s="1147"/>
      <c r="Q12" s="1146">
        <f>'Emp PA Register'!C25</f>
        <v>0</v>
      </c>
      <c r="R12" s="1147"/>
      <c r="S12" s="1075">
        <f>'Emp PA Register'!C15</f>
        <v>0</v>
      </c>
      <c r="T12" s="1075">
        <f>'Emp PA Register'!C18</f>
        <v>0</v>
      </c>
      <c r="U12" s="1146">
        <f>'Emp PA Register'!C35</f>
        <v>0</v>
      </c>
      <c r="V12" s="1147"/>
      <c r="W12" s="1146">
        <f>'Emp PA Register'!C37</f>
        <v>0</v>
      </c>
      <c r="X12" s="1147"/>
      <c r="Y12" s="127"/>
      <c r="Z12" s="111"/>
    </row>
    <row r="13" spans="1:26">
      <c r="A13" s="111"/>
      <c r="B13" s="127"/>
      <c r="C13" s="1169">
        <f>C12+30</f>
        <v>40299</v>
      </c>
      <c r="D13" s="1170"/>
      <c r="E13" s="1148">
        <f>'Emp PA Register'!D20</f>
        <v>22816</v>
      </c>
      <c r="F13" s="1149"/>
      <c r="G13" s="1148">
        <f>'Emp PA Register'!D33</f>
        <v>200</v>
      </c>
      <c r="H13" s="1149"/>
      <c r="I13" s="1146">
        <f>'Emp PA Register'!D16</f>
        <v>200</v>
      </c>
      <c r="J13" s="1147"/>
      <c r="K13" s="1146">
        <f>'Emp PA Register'!D30+'Emp PA Register'!D31+'Emp PA Register'!D32</f>
        <v>4000</v>
      </c>
      <c r="L13" s="1147"/>
      <c r="M13" s="1146">
        <f>'Emp PA Register'!D34</f>
        <v>100</v>
      </c>
      <c r="N13" s="1147"/>
      <c r="O13" s="1146">
        <f>'Emp PA Register'!D36</f>
        <v>0</v>
      </c>
      <c r="P13" s="1147"/>
      <c r="Q13" s="1146">
        <f>'Emp PA Register'!D25</f>
        <v>0</v>
      </c>
      <c r="R13" s="1147"/>
      <c r="S13" s="1075">
        <f>'Emp PA Register'!D15</f>
        <v>0</v>
      </c>
      <c r="T13" s="1075">
        <f>'Emp PA Register'!D18</f>
        <v>0</v>
      </c>
      <c r="U13" s="1146">
        <f>'Emp PA Register'!D35</f>
        <v>0</v>
      </c>
      <c r="V13" s="1147"/>
      <c r="W13" s="1146">
        <f>'Emp PA Register'!D37</f>
        <v>0</v>
      </c>
      <c r="X13" s="1147"/>
      <c r="Y13" s="127"/>
      <c r="Z13" s="111"/>
    </row>
    <row r="14" spans="1:26">
      <c r="A14" s="111"/>
      <c r="B14" s="127"/>
      <c r="C14" s="1169">
        <f>C13+31</f>
        <v>40330</v>
      </c>
      <c r="D14" s="1170"/>
      <c r="E14" s="1148">
        <f>'Emp PA Register'!E20</f>
        <v>22816</v>
      </c>
      <c r="F14" s="1149"/>
      <c r="G14" s="1148">
        <f>'Emp PA Register'!E33</f>
        <v>200</v>
      </c>
      <c r="H14" s="1149"/>
      <c r="I14" s="1146">
        <f>'Emp PA Register'!E16</f>
        <v>200</v>
      </c>
      <c r="J14" s="1147"/>
      <c r="K14" s="1146">
        <f>'Emp PA Register'!E30+'Emp PA Register'!E31+'Emp PA Register'!E32</f>
        <v>4000</v>
      </c>
      <c r="L14" s="1147"/>
      <c r="M14" s="1146">
        <f>'Emp PA Register'!E34</f>
        <v>100</v>
      </c>
      <c r="N14" s="1147"/>
      <c r="O14" s="1146">
        <f>'Emp PA Register'!E36</f>
        <v>0</v>
      </c>
      <c r="P14" s="1147"/>
      <c r="Q14" s="1146">
        <f>'Emp PA Register'!E25</f>
        <v>0</v>
      </c>
      <c r="R14" s="1147"/>
      <c r="S14" s="1075">
        <f>'Emp PA Register'!E15</f>
        <v>0</v>
      </c>
      <c r="T14" s="1075">
        <f>'Emp PA Register'!E18</f>
        <v>0</v>
      </c>
      <c r="U14" s="1146">
        <f>'Emp PA Register'!E35</f>
        <v>0</v>
      </c>
      <c r="V14" s="1147"/>
      <c r="W14" s="1146">
        <f>'Emp PA Register'!E37</f>
        <v>0</v>
      </c>
      <c r="X14" s="1147"/>
      <c r="Y14" s="127"/>
      <c r="Z14" s="111"/>
    </row>
    <row r="15" spans="1:26">
      <c r="A15" s="111"/>
      <c r="B15" s="127"/>
      <c r="C15" s="1169">
        <f>C14+30</f>
        <v>40360</v>
      </c>
      <c r="D15" s="1170"/>
      <c r="E15" s="1148">
        <f>'Emp PA Register'!F20</f>
        <v>23491</v>
      </c>
      <c r="F15" s="1149"/>
      <c r="G15" s="1148">
        <f>'Emp PA Register'!F33</f>
        <v>200</v>
      </c>
      <c r="H15" s="1149"/>
      <c r="I15" s="1146">
        <f>'Emp PA Register'!F16</f>
        <v>200</v>
      </c>
      <c r="J15" s="1147"/>
      <c r="K15" s="1146">
        <f>'Emp PA Register'!F30+'Emp PA Register'!F31+'Emp PA Register'!F32</f>
        <v>4000</v>
      </c>
      <c r="L15" s="1147"/>
      <c r="M15" s="1146">
        <f>'Emp PA Register'!F34</f>
        <v>100</v>
      </c>
      <c r="N15" s="1147"/>
      <c r="O15" s="1146">
        <f>'Emp PA Register'!F36</f>
        <v>0</v>
      </c>
      <c r="P15" s="1147"/>
      <c r="Q15" s="1146">
        <f>'Emp PA Register'!F25</f>
        <v>0</v>
      </c>
      <c r="R15" s="1147"/>
      <c r="S15" s="1075">
        <f>'Emp PA Register'!F15</f>
        <v>0</v>
      </c>
      <c r="T15" s="1075">
        <f>'Emp PA Register'!F18</f>
        <v>0</v>
      </c>
      <c r="U15" s="1146">
        <f>'Emp PA Register'!F35</f>
        <v>0</v>
      </c>
      <c r="V15" s="1147"/>
      <c r="W15" s="1146">
        <f>'Emp PA Register'!F37</f>
        <v>0</v>
      </c>
      <c r="X15" s="1147"/>
      <c r="Y15" s="127"/>
      <c r="Z15" s="111"/>
    </row>
    <row r="16" spans="1:26">
      <c r="A16" s="111"/>
      <c r="B16" s="127"/>
      <c r="C16" s="1169">
        <f>C15+31</f>
        <v>40391</v>
      </c>
      <c r="D16" s="1170"/>
      <c r="E16" s="1148">
        <f>'Emp PA Register'!G20</f>
        <v>23491</v>
      </c>
      <c r="F16" s="1149"/>
      <c r="G16" s="1148">
        <f>'Emp PA Register'!G33</f>
        <v>200</v>
      </c>
      <c r="H16" s="1149"/>
      <c r="I16" s="1146">
        <f>'Emp PA Register'!G16</f>
        <v>200</v>
      </c>
      <c r="J16" s="1147"/>
      <c r="K16" s="1146">
        <f>'Emp PA Register'!G30+'Emp PA Register'!G31+'Emp PA Register'!G32</f>
        <v>4000</v>
      </c>
      <c r="L16" s="1147"/>
      <c r="M16" s="1146">
        <f>'Emp PA Register'!G34</f>
        <v>100</v>
      </c>
      <c r="N16" s="1147"/>
      <c r="O16" s="1146">
        <f>'Emp PA Register'!G36</f>
        <v>0</v>
      </c>
      <c r="P16" s="1147"/>
      <c r="Q16" s="1146">
        <f>'Emp PA Register'!G25</f>
        <v>0</v>
      </c>
      <c r="R16" s="1147"/>
      <c r="S16" s="1075">
        <f>'Emp PA Register'!G15</f>
        <v>0</v>
      </c>
      <c r="T16" s="1075">
        <f>'Emp PA Register'!G18</f>
        <v>0</v>
      </c>
      <c r="U16" s="1146">
        <f>'Emp PA Register'!G35</f>
        <v>0</v>
      </c>
      <c r="V16" s="1147"/>
      <c r="W16" s="1146">
        <f>'Emp PA Register'!G37</f>
        <v>0</v>
      </c>
      <c r="X16" s="1147"/>
      <c r="Y16" s="127"/>
      <c r="Z16" s="111"/>
    </row>
    <row r="17" spans="1:26">
      <c r="A17" s="111"/>
      <c r="B17" s="127"/>
      <c r="C17" s="1169">
        <f>C16+31</f>
        <v>40422</v>
      </c>
      <c r="D17" s="1170"/>
      <c r="E17" s="1148">
        <f>'Emp PA Register'!H20</f>
        <v>23491</v>
      </c>
      <c r="F17" s="1149"/>
      <c r="G17" s="1148">
        <f>'Emp PA Register'!H33</f>
        <v>200</v>
      </c>
      <c r="H17" s="1149"/>
      <c r="I17" s="1146">
        <f>'Emp PA Register'!H16</f>
        <v>200</v>
      </c>
      <c r="J17" s="1147"/>
      <c r="K17" s="1146">
        <f>'Emp PA Register'!H30+'Emp PA Register'!H31+'Emp PA Register'!H32</f>
        <v>4000</v>
      </c>
      <c r="L17" s="1147"/>
      <c r="M17" s="1146">
        <f>'Emp PA Register'!H34</f>
        <v>100</v>
      </c>
      <c r="N17" s="1147"/>
      <c r="O17" s="1146">
        <f>'Emp PA Register'!H36</f>
        <v>0</v>
      </c>
      <c r="P17" s="1147"/>
      <c r="Q17" s="1146">
        <f>'Emp PA Register'!H25</f>
        <v>0</v>
      </c>
      <c r="R17" s="1147"/>
      <c r="S17" s="1075">
        <f>'Emp PA Register'!H15</f>
        <v>0</v>
      </c>
      <c r="T17" s="1075">
        <f>'Emp PA Register'!H18</f>
        <v>0</v>
      </c>
      <c r="U17" s="1146">
        <f>'Emp PA Register'!H35</f>
        <v>0</v>
      </c>
      <c r="V17" s="1147"/>
      <c r="W17" s="1146">
        <f>'Emp PA Register'!H37</f>
        <v>0</v>
      </c>
      <c r="X17" s="1147"/>
      <c r="Y17" s="127"/>
      <c r="Z17" s="111"/>
    </row>
    <row r="18" spans="1:26">
      <c r="A18" s="111"/>
      <c r="B18" s="127"/>
      <c r="C18" s="1169">
        <f>C17+30</f>
        <v>40452</v>
      </c>
      <c r="D18" s="1170"/>
      <c r="E18" s="1148">
        <f>'Emp PA Register'!I20</f>
        <v>25188</v>
      </c>
      <c r="F18" s="1149"/>
      <c r="G18" s="1148">
        <f>'Emp PA Register'!I33</f>
        <v>200</v>
      </c>
      <c r="H18" s="1149"/>
      <c r="I18" s="1146">
        <f>'Emp PA Register'!I16</f>
        <v>200</v>
      </c>
      <c r="J18" s="1147"/>
      <c r="K18" s="1146">
        <f>'Emp PA Register'!I30+'Emp PA Register'!I31+'Emp PA Register'!I32</f>
        <v>4000</v>
      </c>
      <c r="L18" s="1147"/>
      <c r="M18" s="1146">
        <f>'Emp PA Register'!I34</f>
        <v>100</v>
      </c>
      <c r="N18" s="1147"/>
      <c r="O18" s="1146">
        <f>'Emp PA Register'!I36</f>
        <v>0</v>
      </c>
      <c r="P18" s="1147"/>
      <c r="Q18" s="1146">
        <f>'Emp PA Register'!I25</f>
        <v>0</v>
      </c>
      <c r="R18" s="1147"/>
      <c r="S18" s="1075">
        <f>'Emp PA Register'!I15</f>
        <v>0</v>
      </c>
      <c r="T18" s="1075">
        <f>'Emp PA Register'!I18</f>
        <v>0</v>
      </c>
      <c r="U18" s="1146">
        <f>'Emp PA Register'!I35</f>
        <v>0</v>
      </c>
      <c r="V18" s="1147"/>
      <c r="W18" s="1146">
        <f>'Emp PA Register'!I37</f>
        <v>0</v>
      </c>
      <c r="X18" s="1147"/>
      <c r="Y18" s="127"/>
      <c r="Z18" s="111"/>
    </row>
    <row r="19" spans="1:26">
      <c r="A19" s="111"/>
      <c r="B19" s="127"/>
      <c r="C19" s="1169">
        <f>C18+31</f>
        <v>40483</v>
      </c>
      <c r="D19" s="1170"/>
      <c r="E19" s="1148">
        <f>'Emp PA Register'!J20</f>
        <v>25188</v>
      </c>
      <c r="F19" s="1149"/>
      <c r="G19" s="1148">
        <f>'Emp PA Register'!J33</f>
        <v>200</v>
      </c>
      <c r="H19" s="1149"/>
      <c r="I19" s="1146">
        <f>'Emp PA Register'!J16</f>
        <v>200</v>
      </c>
      <c r="J19" s="1147"/>
      <c r="K19" s="1146">
        <f>'Emp PA Register'!J30+'Emp PA Register'!J31+'Emp PA Register'!J32</f>
        <v>4000</v>
      </c>
      <c r="L19" s="1147"/>
      <c r="M19" s="1146">
        <f>'Emp PA Register'!J34</f>
        <v>100</v>
      </c>
      <c r="N19" s="1147"/>
      <c r="O19" s="1146">
        <f>'Emp PA Register'!J36</f>
        <v>0</v>
      </c>
      <c r="P19" s="1147"/>
      <c r="Q19" s="1146">
        <f>'Emp PA Register'!J25</f>
        <v>0</v>
      </c>
      <c r="R19" s="1147"/>
      <c r="S19" s="1075">
        <f>'Emp PA Register'!J15</f>
        <v>0</v>
      </c>
      <c r="T19" s="1075">
        <f>'Emp PA Register'!J18</f>
        <v>0</v>
      </c>
      <c r="U19" s="1146">
        <f>'Emp PA Register'!J35</f>
        <v>0</v>
      </c>
      <c r="V19" s="1147"/>
      <c r="W19" s="1146">
        <f>'Emp PA Register'!J37</f>
        <v>0</v>
      </c>
      <c r="X19" s="1147"/>
      <c r="Y19" s="127"/>
      <c r="Z19" s="111"/>
    </row>
    <row r="20" spans="1:26">
      <c r="A20" s="111"/>
      <c r="B20" s="127"/>
      <c r="C20" s="1169">
        <f>C19+30</f>
        <v>40513</v>
      </c>
      <c r="D20" s="1170"/>
      <c r="E20" s="1148">
        <f>'Emp PA Register'!K20</f>
        <v>25188</v>
      </c>
      <c r="F20" s="1149"/>
      <c r="G20" s="1148">
        <f>'Emp PA Register'!K33</f>
        <v>200</v>
      </c>
      <c r="H20" s="1149"/>
      <c r="I20" s="1146">
        <f>'Emp PA Register'!K16</f>
        <v>200</v>
      </c>
      <c r="J20" s="1147"/>
      <c r="K20" s="1146">
        <f>'Emp PA Register'!K30+'Emp PA Register'!K31+'Emp PA Register'!K32</f>
        <v>4000</v>
      </c>
      <c r="L20" s="1147"/>
      <c r="M20" s="1146">
        <f>'Emp PA Register'!K34</f>
        <v>100</v>
      </c>
      <c r="N20" s="1147"/>
      <c r="O20" s="1146">
        <f>'Emp PA Register'!K36</f>
        <v>0</v>
      </c>
      <c r="P20" s="1147"/>
      <c r="Q20" s="1146">
        <f>'Emp PA Register'!K25</f>
        <v>0</v>
      </c>
      <c r="R20" s="1147"/>
      <c r="S20" s="1075">
        <f>'Emp PA Register'!K15</f>
        <v>0</v>
      </c>
      <c r="T20" s="1075">
        <f>'Emp PA Register'!K18</f>
        <v>0</v>
      </c>
      <c r="U20" s="1146">
        <f>'Emp PA Register'!K35</f>
        <v>0</v>
      </c>
      <c r="V20" s="1147"/>
      <c r="W20" s="1146">
        <f>'Emp PA Register'!K37</f>
        <v>0</v>
      </c>
      <c r="X20" s="1147"/>
      <c r="Y20" s="127"/>
      <c r="Z20" s="111"/>
    </row>
    <row r="21" spans="1:26">
      <c r="A21" s="111"/>
      <c r="B21" s="127"/>
      <c r="C21" s="1169">
        <f>C20+31</f>
        <v>40544</v>
      </c>
      <c r="D21" s="1170"/>
      <c r="E21" s="1148">
        <f>'Emp PA Register'!L20</f>
        <v>25188</v>
      </c>
      <c r="F21" s="1149"/>
      <c r="G21" s="1148">
        <f>'Emp PA Register'!L33</f>
        <v>200</v>
      </c>
      <c r="H21" s="1149"/>
      <c r="I21" s="1146">
        <f>'Emp PA Register'!L16</f>
        <v>200</v>
      </c>
      <c r="J21" s="1147"/>
      <c r="K21" s="1146">
        <f>'Emp PA Register'!L30+'Emp PA Register'!L31+'Emp PA Register'!L32</f>
        <v>4000</v>
      </c>
      <c r="L21" s="1147"/>
      <c r="M21" s="1146">
        <f>'Emp PA Register'!L34</f>
        <v>100</v>
      </c>
      <c r="N21" s="1147"/>
      <c r="O21" s="1146">
        <f>'Emp PA Register'!L36</f>
        <v>0</v>
      </c>
      <c r="P21" s="1147"/>
      <c r="Q21" s="1146">
        <f>'Emp PA Register'!L25</f>
        <v>0</v>
      </c>
      <c r="R21" s="1147"/>
      <c r="S21" s="1075">
        <f>'Emp PA Register'!L15</f>
        <v>0</v>
      </c>
      <c r="T21" s="1075">
        <f>'Emp PA Register'!L18</f>
        <v>0</v>
      </c>
      <c r="U21" s="1146">
        <f>'Emp PA Register'!L35</f>
        <v>0</v>
      </c>
      <c r="V21" s="1147"/>
      <c r="W21" s="1146">
        <f>'Emp PA Register'!L37</f>
        <v>0</v>
      </c>
      <c r="X21" s="1147"/>
      <c r="Y21" s="127"/>
      <c r="Z21" s="111"/>
    </row>
    <row r="22" spans="1:26">
      <c r="A22" s="111"/>
      <c r="B22" s="127"/>
      <c r="C22" s="1169">
        <f>C21+31</f>
        <v>40575</v>
      </c>
      <c r="D22" s="1170"/>
      <c r="E22" s="1148">
        <f>'Emp PA Register'!M20</f>
        <v>25188</v>
      </c>
      <c r="F22" s="1149"/>
      <c r="G22" s="1148">
        <f>'Emp PA Register'!M33</f>
        <v>200</v>
      </c>
      <c r="H22" s="1149"/>
      <c r="I22" s="1146">
        <f>'Emp PA Register'!M16</f>
        <v>200</v>
      </c>
      <c r="J22" s="1147"/>
      <c r="K22" s="1146">
        <f>'Emp PA Register'!M30+'Emp PA Register'!M31+'Emp PA Register'!M32</f>
        <v>4000</v>
      </c>
      <c r="L22" s="1147"/>
      <c r="M22" s="1146">
        <f>'Emp PA Register'!M34</f>
        <v>100</v>
      </c>
      <c r="N22" s="1147"/>
      <c r="O22" s="1146">
        <f>'Emp PA Register'!M36</f>
        <v>0</v>
      </c>
      <c r="P22" s="1147"/>
      <c r="Q22" s="1146">
        <f>'Emp PA Register'!M25</f>
        <v>0</v>
      </c>
      <c r="R22" s="1147"/>
      <c r="S22" s="1075">
        <f>'Emp PA Register'!M15</f>
        <v>0</v>
      </c>
      <c r="T22" s="1075">
        <f>'Emp PA Register'!M18</f>
        <v>0</v>
      </c>
      <c r="U22" s="1146">
        <f>'Emp PA Register'!M35</f>
        <v>0</v>
      </c>
      <c r="V22" s="1147"/>
      <c r="W22" s="1146">
        <f>'Emp PA Register'!M37</f>
        <v>3845</v>
      </c>
      <c r="X22" s="1147"/>
      <c r="Y22" s="127"/>
      <c r="Z22" s="111"/>
    </row>
    <row r="23" spans="1:26">
      <c r="A23" s="111"/>
      <c r="B23" s="127"/>
      <c r="C23" s="1165" t="s">
        <v>441</v>
      </c>
      <c r="D23" s="1166"/>
      <c r="E23" s="1148">
        <f>'Emp PA Register'!N42</f>
        <v>5272</v>
      </c>
      <c r="F23" s="1149"/>
      <c r="G23" s="1148">
        <v>0</v>
      </c>
      <c r="H23" s="1149"/>
      <c r="I23" s="1148">
        <v>0</v>
      </c>
      <c r="J23" s="1149"/>
      <c r="K23" s="1219">
        <v>3954</v>
      </c>
      <c r="L23" s="1220"/>
      <c r="M23" s="1148">
        <v>0</v>
      </c>
      <c r="N23" s="1149"/>
      <c r="O23" s="1148">
        <v>0</v>
      </c>
      <c r="P23" s="1149"/>
      <c r="Q23" s="1148">
        <v>0</v>
      </c>
      <c r="R23" s="1149"/>
      <c r="S23" s="1076">
        <v>0</v>
      </c>
      <c r="T23" s="1076">
        <v>0</v>
      </c>
      <c r="U23" s="1148">
        <v>0</v>
      </c>
      <c r="V23" s="1149"/>
      <c r="W23" s="1191">
        <v>0</v>
      </c>
      <c r="X23" s="1192"/>
      <c r="Y23" s="127"/>
      <c r="Z23" s="111"/>
    </row>
    <row r="24" spans="1:26">
      <c r="A24" s="111"/>
      <c r="B24" s="127"/>
      <c r="C24" s="1165" t="s">
        <v>441</v>
      </c>
      <c r="D24" s="1166"/>
      <c r="E24" s="1148">
        <f>'Emp PA Register'!N44</f>
        <v>5091</v>
      </c>
      <c r="F24" s="1149"/>
      <c r="G24" s="1148">
        <v>0</v>
      </c>
      <c r="H24" s="1149"/>
      <c r="I24" s="1148">
        <v>0</v>
      </c>
      <c r="J24" s="1149"/>
      <c r="K24" s="1219">
        <v>5091</v>
      </c>
      <c r="L24" s="1220"/>
      <c r="M24" s="1148">
        <v>0</v>
      </c>
      <c r="N24" s="1149"/>
      <c r="O24" s="1148">
        <v>0</v>
      </c>
      <c r="P24" s="1149"/>
      <c r="Q24" s="1148">
        <v>0</v>
      </c>
      <c r="R24" s="1149"/>
      <c r="S24" s="1076">
        <v>0</v>
      </c>
      <c r="T24" s="1076">
        <v>0</v>
      </c>
      <c r="U24" s="1148">
        <v>0</v>
      </c>
      <c r="V24" s="1149"/>
      <c r="W24" s="1191">
        <v>0</v>
      </c>
      <c r="X24" s="1192"/>
      <c r="Y24" s="127"/>
      <c r="Z24" s="111"/>
    </row>
    <row r="25" spans="1:26" ht="16.5" customHeight="1">
      <c r="A25" s="111"/>
      <c r="B25" s="127"/>
      <c r="C25" s="1167" t="s">
        <v>402</v>
      </c>
      <c r="D25" s="1168"/>
      <c r="E25" s="1161">
        <v>0</v>
      </c>
      <c r="F25" s="1162"/>
      <c r="G25" s="1161">
        <v>0</v>
      </c>
      <c r="H25" s="1162"/>
      <c r="I25" s="1161">
        <v>0</v>
      </c>
      <c r="J25" s="1162"/>
      <c r="K25" s="1161">
        <v>0</v>
      </c>
      <c r="L25" s="1162"/>
      <c r="M25" s="1161">
        <v>0</v>
      </c>
      <c r="N25" s="1162"/>
      <c r="O25" s="1161">
        <v>0</v>
      </c>
      <c r="P25" s="1162"/>
      <c r="Q25" s="1161">
        <v>0</v>
      </c>
      <c r="R25" s="1162"/>
      <c r="S25" s="775">
        <v>0</v>
      </c>
      <c r="T25" s="775">
        <v>0</v>
      </c>
      <c r="U25" s="1161">
        <v>0</v>
      </c>
      <c r="V25" s="1162"/>
      <c r="W25" s="1163">
        <v>0</v>
      </c>
      <c r="X25" s="1164"/>
      <c r="Y25" s="127"/>
      <c r="Z25" s="111"/>
    </row>
    <row r="26" spans="1:26" ht="30.75" customHeight="1">
      <c r="A26" s="111"/>
      <c r="B26" s="127"/>
      <c r="C26" s="1167" t="s">
        <v>403</v>
      </c>
      <c r="D26" s="1168"/>
      <c r="E26" s="1194">
        <v>0</v>
      </c>
      <c r="F26" s="1195"/>
      <c r="G26" s="1161"/>
      <c r="H26" s="1162"/>
      <c r="I26" s="1161">
        <v>0</v>
      </c>
      <c r="J26" s="1162"/>
      <c r="K26" s="1161">
        <v>0</v>
      </c>
      <c r="L26" s="1162"/>
      <c r="M26" s="1161">
        <v>0</v>
      </c>
      <c r="N26" s="1162"/>
      <c r="O26" s="1161">
        <v>0</v>
      </c>
      <c r="P26" s="1162"/>
      <c r="Q26" s="1161">
        <v>0</v>
      </c>
      <c r="R26" s="1162"/>
      <c r="S26" s="775">
        <v>0</v>
      </c>
      <c r="T26" s="775">
        <v>0</v>
      </c>
      <c r="U26" s="1161">
        <v>0</v>
      </c>
      <c r="V26" s="1162"/>
      <c r="W26" s="1163">
        <v>0</v>
      </c>
      <c r="X26" s="1164"/>
      <c r="Y26" s="127"/>
      <c r="Z26" s="111"/>
    </row>
    <row r="27" spans="1:26" ht="18" customHeight="1">
      <c r="A27" s="111"/>
      <c r="B27" s="127"/>
      <c r="C27" s="1167" t="s">
        <v>404</v>
      </c>
      <c r="D27" s="1168"/>
      <c r="E27" s="1161">
        <v>0</v>
      </c>
      <c r="F27" s="1162"/>
      <c r="G27" s="1161">
        <v>0</v>
      </c>
      <c r="H27" s="1162"/>
      <c r="I27" s="1161">
        <v>0</v>
      </c>
      <c r="J27" s="1162"/>
      <c r="K27" s="1161">
        <v>0</v>
      </c>
      <c r="L27" s="1162"/>
      <c r="M27" s="1161">
        <v>0</v>
      </c>
      <c r="N27" s="1162"/>
      <c r="O27" s="1161">
        <v>0</v>
      </c>
      <c r="P27" s="1162"/>
      <c r="Q27" s="1161">
        <v>0</v>
      </c>
      <c r="R27" s="1162"/>
      <c r="S27" s="775">
        <v>0</v>
      </c>
      <c r="T27" s="775">
        <v>0</v>
      </c>
      <c r="U27" s="1161">
        <v>0</v>
      </c>
      <c r="V27" s="1162"/>
      <c r="W27" s="1163">
        <v>0</v>
      </c>
      <c r="X27" s="1164"/>
      <c r="Y27" s="127"/>
      <c r="Z27" s="111"/>
    </row>
    <row r="28" spans="1:26" ht="18" customHeight="1">
      <c r="A28" s="111"/>
      <c r="B28" s="127"/>
      <c r="C28" s="1167" t="s">
        <v>343</v>
      </c>
      <c r="D28" s="1168"/>
      <c r="E28" s="1161">
        <v>0</v>
      </c>
      <c r="F28" s="1162"/>
      <c r="G28" s="1161">
        <v>0</v>
      </c>
      <c r="H28" s="1162"/>
      <c r="I28" s="1161">
        <v>0</v>
      </c>
      <c r="J28" s="1162"/>
      <c r="K28" s="1161">
        <v>0</v>
      </c>
      <c r="L28" s="1162"/>
      <c r="M28" s="1161">
        <v>0</v>
      </c>
      <c r="N28" s="1162"/>
      <c r="O28" s="1161">
        <v>0</v>
      </c>
      <c r="P28" s="1162"/>
      <c r="Q28" s="1161">
        <v>0</v>
      </c>
      <c r="R28" s="1162"/>
      <c r="S28" s="775">
        <v>0</v>
      </c>
      <c r="T28" s="775">
        <v>0</v>
      </c>
      <c r="U28" s="1161">
        <v>0</v>
      </c>
      <c r="V28" s="1162"/>
      <c r="W28" s="1163">
        <v>0</v>
      </c>
      <c r="X28" s="1164"/>
      <c r="Y28" s="127"/>
      <c r="Z28" s="111"/>
    </row>
    <row r="29" spans="1:26" ht="30.75" customHeight="1">
      <c r="A29" s="111"/>
      <c r="B29" s="127"/>
      <c r="C29" s="1175" t="str">
        <f>'Emp PA Register'!A38</f>
        <v>Other Deduction</v>
      </c>
      <c r="D29" s="1176"/>
      <c r="E29" s="1196">
        <f>IF('Emp PA Register'!N38&lt;=0,0,-'Emp PA Register'!N38)</f>
        <v>0</v>
      </c>
      <c r="F29" s="1197"/>
      <c r="G29" s="1161">
        <v>0</v>
      </c>
      <c r="H29" s="1162"/>
      <c r="I29" s="1161">
        <v>0</v>
      </c>
      <c r="J29" s="1162"/>
      <c r="K29" s="1161">
        <v>0</v>
      </c>
      <c r="L29" s="1162"/>
      <c r="M29" s="1161">
        <v>0</v>
      </c>
      <c r="N29" s="1162"/>
      <c r="O29" s="1161">
        <v>0</v>
      </c>
      <c r="P29" s="1162"/>
      <c r="Q29" s="1161">
        <v>0</v>
      </c>
      <c r="R29" s="1162"/>
      <c r="S29" s="775">
        <v>0</v>
      </c>
      <c r="T29" s="775">
        <v>0</v>
      </c>
      <c r="U29" s="1161">
        <v>0</v>
      </c>
      <c r="V29" s="1162"/>
      <c r="W29" s="1163">
        <v>0</v>
      </c>
      <c r="X29" s="1164"/>
      <c r="Y29" s="127"/>
      <c r="Z29" s="111"/>
    </row>
    <row r="30" spans="1:26" ht="30.75" customHeight="1">
      <c r="A30" s="111"/>
      <c r="B30" s="127"/>
      <c r="C30" s="1217" t="s">
        <v>681</v>
      </c>
      <c r="D30" s="1168"/>
      <c r="E30" s="1161">
        <f>'Emp PA Register'!$N$46</f>
        <v>35800</v>
      </c>
      <c r="F30" s="1162"/>
      <c r="G30" s="1161">
        <v>0</v>
      </c>
      <c r="H30" s="1162"/>
      <c r="I30" s="1161">
        <v>0</v>
      </c>
      <c r="J30" s="1162"/>
      <c r="K30" s="1161">
        <v>0</v>
      </c>
      <c r="L30" s="1162"/>
      <c r="M30" s="1161">
        <v>0</v>
      </c>
      <c r="N30" s="1162"/>
      <c r="O30" s="1161">
        <v>0</v>
      </c>
      <c r="P30" s="1162"/>
      <c r="Q30" s="1161">
        <v>0</v>
      </c>
      <c r="R30" s="1162"/>
      <c r="S30" s="775">
        <v>0</v>
      </c>
      <c r="T30" s="775">
        <v>0</v>
      </c>
      <c r="U30" s="1161">
        <v>0</v>
      </c>
      <c r="V30" s="1162"/>
      <c r="W30" s="1163">
        <v>0</v>
      </c>
      <c r="X30" s="1164"/>
      <c r="Y30" s="127"/>
      <c r="Z30" s="111"/>
    </row>
    <row r="31" spans="1:26" ht="18" customHeight="1">
      <c r="A31" s="108"/>
      <c r="B31" s="151"/>
      <c r="C31" s="1217" t="s">
        <v>230</v>
      </c>
      <c r="D31" s="1218"/>
      <c r="E31" s="1177">
        <f>SUM(E11:E30)</f>
        <v>331204</v>
      </c>
      <c r="F31" s="1178"/>
      <c r="G31" s="1177">
        <f>SUM(G11:G30)</f>
        <v>2400</v>
      </c>
      <c r="H31" s="1178"/>
      <c r="I31" s="1177">
        <f>SUM(I11:I30)</f>
        <v>2400</v>
      </c>
      <c r="J31" s="1178"/>
      <c r="K31" s="1177">
        <f>SUM(K11:K30)</f>
        <v>61357</v>
      </c>
      <c r="L31" s="1178"/>
      <c r="M31" s="1177">
        <f>SUM(M11:M30)</f>
        <v>1200</v>
      </c>
      <c r="N31" s="1178"/>
      <c r="O31" s="1177">
        <f>SUM(O11:O30)</f>
        <v>0</v>
      </c>
      <c r="P31" s="1178"/>
      <c r="Q31" s="1177">
        <f>SUM(Q11:Q30)</f>
        <v>0</v>
      </c>
      <c r="R31" s="1178"/>
      <c r="S31" s="162">
        <f>SUM(S11:S30)</f>
        <v>0</v>
      </c>
      <c r="T31" s="162">
        <f>SUM(T11:T30)</f>
        <v>0</v>
      </c>
      <c r="U31" s="1177">
        <f>SUM(U11:U30)</f>
        <v>0</v>
      </c>
      <c r="V31" s="1178"/>
      <c r="W31" s="1177">
        <f>SUM(W11:X19)+W20+W21+W22+W23+W24+W25+W26+W27+W28+W29+W30</f>
        <v>3845</v>
      </c>
      <c r="X31" s="1178"/>
      <c r="Y31" s="127"/>
      <c r="Z31" s="111"/>
    </row>
    <row r="32" spans="1:26" s="281" customFormat="1" ht="5.25" customHeight="1">
      <c r="A32" s="108"/>
      <c r="B32" s="151"/>
      <c r="C32" s="640"/>
      <c r="D32" s="645"/>
      <c r="E32" s="646"/>
      <c r="F32" s="646"/>
      <c r="G32" s="646"/>
      <c r="H32" s="646"/>
      <c r="I32" s="646"/>
      <c r="J32" s="646"/>
      <c r="K32" s="646"/>
      <c r="L32" s="646"/>
      <c r="M32" s="646"/>
      <c r="N32" s="646"/>
      <c r="O32" s="646"/>
      <c r="P32" s="646"/>
      <c r="Q32" s="646"/>
      <c r="R32" s="646"/>
      <c r="S32" s="646"/>
      <c r="T32" s="646"/>
      <c r="U32" s="646"/>
      <c r="V32" s="646"/>
      <c r="W32" s="646"/>
      <c r="X32" s="646"/>
      <c r="Y32" s="127"/>
      <c r="Z32" s="127"/>
    </row>
    <row r="33" spans="1:26" s="281" customFormat="1" ht="17.25" customHeight="1">
      <c r="A33" s="108"/>
      <c r="B33" s="151"/>
      <c r="C33" s="679" t="s">
        <v>575</v>
      </c>
      <c r="D33" s="640"/>
      <c r="E33" s="641"/>
      <c r="F33" s="641"/>
      <c r="G33" s="641"/>
      <c r="H33" s="641"/>
      <c r="I33" s="641"/>
      <c r="J33" s="641"/>
      <c r="K33" s="800"/>
      <c r="L33" s="800"/>
      <c r="M33" s="800"/>
      <c r="N33" s="800"/>
      <c r="O33" s="800"/>
      <c r="P33" s="800"/>
      <c r="Q33" s="800"/>
      <c r="R33" s="800"/>
      <c r="S33" s="800"/>
      <c r="T33" s="801">
        <v>0</v>
      </c>
      <c r="U33" s="800"/>
      <c r="V33" s="800"/>
      <c r="W33" s="800"/>
      <c r="X33" s="641"/>
      <c r="Y33" s="127"/>
      <c r="Z33" s="127"/>
    </row>
    <row r="34" spans="1:26" s="97" customFormat="1" ht="12.75">
      <c r="A34" s="95"/>
      <c r="B34" s="95"/>
      <c r="C34" s="95"/>
      <c r="D34" s="647" t="s">
        <v>205</v>
      </c>
      <c r="E34" s="95"/>
      <c r="F34" s="95"/>
      <c r="G34" s="95"/>
      <c r="H34" s="95"/>
      <c r="I34" s="95"/>
      <c r="J34" s="95"/>
      <c r="K34" s="802"/>
      <c r="L34" s="802"/>
      <c r="M34" s="802"/>
      <c r="N34" s="802"/>
      <c r="O34" s="802"/>
      <c r="P34" s="802"/>
      <c r="Q34" s="802"/>
      <c r="R34" s="802"/>
      <c r="S34" s="802"/>
      <c r="T34" s="943">
        <f>ROUND(E31*T33,0)</f>
        <v>0</v>
      </c>
      <c r="U34" s="802"/>
      <c r="V34" s="802"/>
      <c r="W34" s="802"/>
      <c r="X34" s="95"/>
      <c r="Y34" s="95"/>
      <c r="Z34" s="95"/>
    </row>
    <row r="35" spans="1:26" s="97" customFormat="1" ht="4.5" customHeight="1">
      <c r="A35" s="95"/>
      <c r="B35" s="95"/>
      <c r="C35" s="95"/>
      <c r="D35" s="647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s="97" customFormat="1" ht="15" customHeight="1">
      <c r="A36" s="95"/>
      <c r="B36" s="95"/>
      <c r="C36" s="95"/>
      <c r="D36" s="102" t="s">
        <v>206</v>
      </c>
      <c r="E36" s="1183" t="s">
        <v>321</v>
      </c>
      <c r="F36" s="1183"/>
      <c r="G36" s="1183"/>
      <c r="H36" s="1183"/>
      <c r="I36" s="1183"/>
      <c r="J36" s="1183"/>
      <c r="K36" s="1183"/>
      <c r="L36" s="1183"/>
      <c r="M36" s="1183"/>
      <c r="N36" s="1183"/>
      <c r="O36" s="1183"/>
      <c r="P36" s="1183"/>
      <c r="Q36" s="1183"/>
      <c r="R36" s="1183"/>
      <c r="S36" s="1183"/>
      <c r="T36" s="633">
        <v>0</v>
      </c>
      <c r="U36" s="95"/>
      <c r="V36" s="95"/>
      <c r="W36" s="95"/>
      <c r="X36" s="95"/>
      <c r="Y36" s="95"/>
      <c r="Z36" s="95"/>
    </row>
    <row r="37" spans="1:26" s="97" customFormat="1" ht="15" customHeight="1">
      <c r="A37" s="95"/>
      <c r="B37" s="95"/>
      <c r="C37" s="95"/>
      <c r="D37" s="1215" t="s">
        <v>207</v>
      </c>
      <c r="E37" s="1216" t="s">
        <v>322</v>
      </c>
      <c r="F37" s="1216"/>
      <c r="G37" s="1216"/>
      <c r="H37" s="1216"/>
      <c r="I37" s="1216"/>
      <c r="J37" s="1216"/>
      <c r="K37" s="1216"/>
      <c r="L37" s="1216"/>
      <c r="M37" s="1216"/>
      <c r="N37" s="1216"/>
      <c r="O37" s="1216"/>
      <c r="P37" s="1216"/>
      <c r="Q37" s="1216"/>
      <c r="R37" s="1216"/>
      <c r="S37" s="1216"/>
      <c r="T37" s="634">
        <f>Q39-Q40</f>
        <v>0</v>
      </c>
      <c r="U37" s="95"/>
      <c r="V37" s="95"/>
      <c r="W37" s="95"/>
      <c r="X37" s="95"/>
      <c r="Y37" s="95"/>
      <c r="Z37" s="95"/>
    </row>
    <row r="38" spans="1:26" s="97" customFormat="1" ht="15" customHeight="1">
      <c r="A38" s="95"/>
      <c r="B38" s="95"/>
      <c r="C38" s="95"/>
      <c r="D38" s="1215"/>
      <c r="E38" s="1216"/>
      <c r="F38" s="1216"/>
      <c r="G38" s="1216"/>
      <c r="H38" s="1216"/>
      <c r="I38" s="1216"/>
      <c r="J38" s="1216"/>
      <c r="K38" s="1216"/>
      <c r="L38" s="1216"/>
      <c r="M38" s="1216"/>
      <c r="N38" s="1216"/>
      <c r="O38" s="1216"/>
      <c r="P38" s="1216"/>
      <c r="Q38" s="1216"/>
      <c r="R38" s="1216"/>
      <c r="S38" s="1216"/>
      <c r="T38" s="634"/>
      <c r="U38" s="95"/>
      <c r="V38" s="95"/>
      <c r="W38" s="95"/>
      <c r="X38" s="95"/>
      <c r="Y38" s="95"/>
      <c r="Z38" s="95"/>
    </row>
    <row r="39" spans="1:26" s="97" customFormat="1" ht="15" customHeight="1">
      <c r="A39" s="95"/>
      <c r="B39" s="95"/>
      <c r="C39" s="95"/>
      <c r="D39" s="1215"/>
      <c r="E39" s="1183" t="s">
        <v>260</v>
      </c>
      <c r="F39" s="1183"/>
      <c r="G39" s="1183"/>
      <c r="H39" s="1183"/>
      <c r="I39" s="1183"/>
      <c r="J39" s="1183"/>
      <c r="K39" s="1183"/>
      <c r="L39" s="1183"/>
      <c r="M39" s="1183"/>
      <c r="N39" s="1183"/>
      <c r="O39" s="1183"/>
      <c r="P39" s="1183"/>
      <c r="Q39" s="1184">
        <v>0</v>
      </c>
      <c r="R39" s="1184"/>
      <c r="S39" s="1184"/>
      <c r="T39" s="634"/>
      <c r="U39" s="95"/>
      <c r="V39" s="95"/>
      <c r="W39" s="95"/>
      <c r="X39" s="95"/>
      <c r="Y39" s="95"/>
      <c r="Z39" s="95"/>
    </row>
    <row r="40" spans="1:26" s="97" customFormat="1" ht="15" customHeight="1">
      <c r="A40" s="95"/>
      <c r="B40" s="95"/>
      <c r="C40" s="95"/>
      <c r="D40" s="1215"/>
      <c r="E40" s="1183" t="s">
        <v>261</v>
      </c>
      <c r="F40" s="1183"/>
      <c r="G40" s="1183"/>
      <c r="H40" s="1183"/>
      <c r="I40" s="1183"/>
      <c r="J40" s="1183"/>
      <c r="K40" s="1183"/>
      <c r="L40" s="1183"/>
      <c r="M40" s="1183"/>
      <c r="N40" s="1183"/>
      <c r="O40" s="1183"/>
      <c r="P40" s="1183"/>
      <c r="Q40" s="1184">
        <v>0</v>
      </c>
      <c r="R40" s="1184"/>
      <c r="S40" s="1184"/>
      <c r="T40" s="634"/>
      <c r="U40" s="95"/>
      <c r="V40" s="95"/>
      <c r="W40" s="95"/>
      <c r="X40" s="95"/>
      <c r="Y40" s="95"/>
      <c r="Z40" s="95"/>
    </row>
    <row r="41" spans="1:26" s="97" customFormat="1" ht="15" customHeight="1">
      <c r="A41" s="95"/>
      <c r="B41" s="95"/>
      <c r="C41" s="95"/>
      <c r="D41" s="102" t="s">
        <v>208</v>
      </c>
      <c r="E41" s="1183" t="s">
        <v>262</v>
      </c>
      <c r="F41" s="1183"/>
      <c r="G41" s="1183"/>
      <c r="H41" s="1183"/>
      <c r="I41" s="1183"/>
      <c r="J41" s="1183"/>
      <c r="K41" s="1183"/>
      <c r="L41" s="1183"/>
      <c r="M41" s="1183"/>
      <c r="N41" s="1183"/>
      <c r="O41" s="1183"/>
      <c r="P41" s="1183"/>
      <c r="Q41" s="1183"/>
      <c r="R41" s="1183"/>
      <c r="S41" s="1183"/>
      <c r="T41" s="633">
        <v>0</v>
      </c>
      <c r="U41" s="95"/>
      <c r="V41" s="95"/>
      <c r="W41" s="95"/>
      <c r="X41" s="95"/>
      <c r="Y41" s="95"/>
      <c r="Z41" s="95"/>
    </row>
    <row r="42" spans="1:26" s="97" customFormat="1" ht="15" customHeight="1">
      <c r="A42" s="95"/>
      <c r="B42" s="95"/>
      <c r="C42" s="95"/>
      <c r="D42" s="102" t="s">
        <v>231</v>
      </c>
      <c r="E42" s="1183" t="s">
        <v>263</v>
      </c>
      <c r="F42" s="1183"/>
      <c r="G42" s="1183"/>
      <c r="H42" s="1183"/>
      <c r="I42" s="1183"/>
      <c r="J42" s="1183"/>
      <c r="K42" s="1183"/>
      <c r="L42" s="1183"/>
      <c r="M42" s="1183"/>
      <c r="N42" s="1183"/>
      <c r="O42" s="1183"/>
      <c r="P42" s="1183"/>
      <c r="Q42" s="1183"/>
      <c r="R42" s="1183"/>
      <c r="S42" s="1183"/>
      <c r="T42" s="634">
        <f>MIN(T36:T41)</f>
        <v>0</v>
      </c>
      <c r="U42" s="95"/>
      <c r="V42" s="95"/>
      <c r="W42" s="95"/>
      <c r="X42" s="95"/>
      <c r="Y42" s="95"/>
      <c r="Z42" s="95"/>
    </row>
    <row r="43" spans="1:26" s="97" customFormat="1" ht="12.75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36" customHeight="1">
      <c r="A44" s="111"/>
      <c r="B44" s="127"/>
      <c r="C44" s="127"/>
      <c r="D44" s="1157" t="s">
        <v>148</v>
      </c>
      <c r="E44" s="1158"/>
      <c r="F44" s="1158"/>
      <c r="G44" s="1158"/>
      <c r="H44" s="1158"/>
      <c r="I44" s="1158"/>
      <c r="J44" s="1158"/>
      <c r="K44" s="1158"/>
      <c r="L44" s="1158"/>
      <c r="M44" s="1158"/>
      <c r="N44" s="1158"/>
      <c r="O44" s="1158"/>
      <c r="P44" s="1158"/>
      <c r="Q44" s="1158"/>
      <c r="R44" s="1158"/>
      <c r="S44" s="1158"/>
      <c r="T44" s="1158"/>
      <c r="U44" s="1158"/>
      <c r="V44" s="1158"/>
      <c r="W44" s="1158"/>
      <c r="X44" s="1159"/>
      <c r="Y44" s="127"/>
      <c r="Z44" s="111"/>
    </row>
    <row r="45" spans="1:26" s="87" customFormat="1" ht="36" customHeight="1">
      <c r="A45" s="154"/>
      <c r="B45" s="152"/>
      <c r="C45" s="152"/>
      <c r="D45" s="155" t="s">
        <v>405</v>
      </c>
      <c r="E45" s="1182" t="s">
        <v>406</v>
      </c>
      <c r="F45" s="1182"/>
      <c r="G45" s="1182"/>
      <c r="H45" s="1182"/>
      <c r="I45" s="1182"/>
      <c r="J45" s="1182" t="s">
        <v>215</v>
      </c>
      <c r="K45" s="1182"/>
      <c r="L45" s="1182"/>
      <c r="M45" s="1182" t="s">
        <v>214</v>
      </c>
      <c r="N45" s="1182"/>
      <c r="O45" s="1182"/>
      <c r="P45" s="1182" t="s">
        <v>407</v>
      </c>
      <c r="Q45" s="1182"/>
      <c r="R45" s="1182"/>
      <c r="S45" s="1182"/>
      <c r="T45" s="1182" t="s">
        <v>408</v>
      </c>
      <c r="U45" s="1182"/>
      <c r="V45" s="1182"/>
      <c r="W45" s="1182"/>
      <c r="X45" s="1182"/>
      <c r="Y45" s="152"/>
      <c r="Z45" s="154"/>
    </row>
    <row r="46" spans="1:26">
      <c r="A46" s="111"/>
      <c r="B46" s="127"/>
      <c r="C46" s="127"/>
      <c r="D46" s="110">
        <v>1</v>
      </c>
      <c r="E46" s="1198"/>
      <c r="F46" s="1153"/>
      <c r="G46" s="1153"/>
      <c r="H46" s="1153"/>
      <c r="I46" s="1153"/>
      <c r="J46" s="1153"/>
      <c r="K46" s="1153"/>
      <c r="L46" s="1153"/>
      <c r="M46" s="1187">
        <v>0</v>
      </c>
      <c r="N46" s="1188"/>
      <c r="O46" s="1189"/>
      <c r="P46" s="1153"/>
      <c r="Q46" s="1153"/>
      <c r="R46" s="1153"/>
      <c r="S46" s="1153"/>
      <c r="T46" s="1193"/>
      <c r="U46" s="1193"/>
      <c r="V46" s="1193"/>
      <c r="W46" s="1193"/>
      <c r="X46" s="1193"/>
      <c r="Y46" s="127"/>
      <c r="Z46" s="111"/>
    </row>
    <row r="47" spans="1:26">
      <c r="A47" s="111"/>
      <c r="B47" s="127"/>
      <c r="C47" s="127"/>
      <c r="D47" s="110">
        <v>2</v>
      </c>
      <c r="E47" s="1153"/>
      <c r="F47" s="1153"/>
      <c r="G47" s="1153"/>
      <c r="H47" s="1153"/>
      <c r="I47" s="1153"/>
      <c r="J47" s="1153"/>
      <c r="K47" s="1153"/>
      <c r="L47" s="1153"/>
      <c r="M47" s="1187"/>
      <c r="N47" s="1188"/>
      <c r="O47" s="1189"/>
      <c r="P47" s="1160"/>
      <c r="Q47" s="1160"/>
      <c r="R47" s="1160"/>
      <c r="S47" s="1160"/>
      <c r="T47" s="1153"/>
      <c r="U47" s="1153"/>
      <c r="V47" s="1153"/>
      <c r="W47" s="1153"/>
      <c r="X47" s="1153"/>
      <c r="Y47" s="127"/>
      <c r="Z47" s="111"/>
    </row>
    <row r="48" spans="1:26">
      <c r="A48" s="111"/>
      <c r="B48" s="127"/>
      <c r="C48" s="127"/>
      <c r="D48" s="156">
        <v>3</v>
      </c>
      <c r="E48" s="1190"/>
      <c r="F48" s="1190"/>
      <c r="G48" s="1190"/>
      <c r="H48" s="1190"/>
      <c r="I48" s="1190"/>
      <c r="J48" s="1190"/>
      <c r="K48" s="1190"/>
      <c r="L48" s="1190"/>
      <c r="M48" s="1187"/>
      <c r="N48" s="1188"/>
      <c r="O48" s="1189"/>
      <c r="P48" s="1160"/>
      <c r="Q48" s="1160"/>
      <c r="R48" s="1160"/>
      <c r="S48" s="1160"/>
      <c r="T48" s="1153"/>
      <c r="U48" s="1153"/>
      <c r="V48" s="1153"/>
      <c r="W48" s="1153"/>
      <c r="X48" s="1153"/>
      <c r="Y48" s="127"/>
      <c r="Z48" s="111"/>
    </row>
    <row r="49" spans="1:26">
      <c r="A49" s="111"/>
      <c r="B49" s="127"/>
      <c r="C49" s="127"/>
      <c r="D49" s="156">
        <v>4</v>
      </c>
      <c r="E49" s="1153"/>
      <c r="F49" s="1153"/>
      <c r="G49" s="1153"/>
      <c r="H49" s="1153"/>
      <c r="I49" s="1153"/>
      <c r="J49" s="1153"/>
      <c r="K49" s="1153"/>
      <c r="L49" s="1153"/>
      <c r="M49" s="1187"/>
      <c r="N49" s="1188"/>
      <c r="O49" s="1189"/>
      <c r="P49" s="1160"/>
      <c r="Q49" s="1160"/>
      <c r="R49" s="1160"/>
      <c r="S49" s="1160"/>
      <c r="T49" s="1153"/>
      <c r="U49" s="1153"/>
      <c r="V49" s="1153"/>
      <c r="W49" s="1153"/>
      <c r="X49" s="1153"/>
      <c r="Y49" s="127"/>
      <c r="Z49" s="111"/>
    </row>
    <row r="50" spans="1:26">
      <c r="A50" s="111"/>
      <c r="B50" s="127"/>
      <c r="C50" s="127"/>
      <c r="D50" s="156">
        <v>5</v>
      </c>
      <c r="E50" s="1153"/>
      <c r="F50" s="1153"/>
      <c r="G50" s="1153"/>
      <c r="H50" s="1153"/>
      <c r="I50" s="1153"/>
      <c r="J50" s="1153"/>
      <c r="K50" s="1153"/>
      <c r="L50" s="1153"/>
      <c r="M50" s="1187"/>
      <c r="N50" s="1188"/>
      <c r="O50" s="1189"/>
      <c r="P50" s="1160"/>
      <c r="Q50" s="1160"/>
      <c r="R50" s="1160"/>
      <c r="S50" s="1160"/>
      <c r="T50" s="1153"/>
      <c r="U50" s="1153"/>
      <c r="V50" s="1153"/>
      <c r="W50" s="1153"/>
      <c r="X50" s="1153"/>
      <c r="Y50" s="127"/>
      <c r="Z50" s="111"/>
    </row>
    <row r="51" spans="1:26" ht="35.25" customHeight="1">
      <c r="A51" s="111"/>
      <c r="B51" s="127"/>
      <c r="C51" s="127"/>
      <c r="D51" s="1157" t="s">
        <v>763</v>
      </c>
      <c r="E51" s="1158"/>
      <c r="F51" s="1158"/>
      <c r="G51" s="1158"/>
      <c r="H51" s="1158"/>
      <c r="I51" s="1158"/>
      <c r="J51" s="1158"/>
      <c r="K51" s="1158"/>
      <c r="L51" s="1158"/>
      <c r="M51" s="1158"/>
      <c r="N51" s="1158"/>
      <c r="O51" s="1158"/>
      <c r="P51" s="1158"/>
      <c r="Q51" s="1158"/>
      <c r="R51" s="1158"/>
      <c r="S51" s="1158"/>
      <c r="T51" s="1158"/>
      <c r="U51" s="1158"/>
      <c r="V51" s="1158"/>
      <c r="W51" s="1158"/>
      <c r="X51" s="1159"/>
      <c r="Y51" s="127"/>
      <c r="Z51" s="111"/>
    </row>
    <row r="52" spans="1:26" ht="3.75" customHeight="1">
      <c r="A52" s="111"/>
      <c r="B52" s="127"/>
      <c r="C52" s="127"/>
      <c r="D52" s="157"/>
      <c r="E52" s="127"/>
      <c r="F52" s="127"/>
      <c r="G52" s="127"/>
      <c r="H52" s="127"/>
      <c r="I52" s="127"/>
      <c r="J52" s="127"/>
      <c r="K52" s="127"/>
      <c r="L52" s="127"/>
      <c r="M52" s="158"/>
      <c r="N52" s="158"/>
      <c r="O52" s="158"/>
      <c r="P52" s="158"/>
      <c r="Q52" s="127"/>
      <c r="R52" s="127"/>
      <c r="S52" s="127"/>
      <c r="T52" s="127"/>
      <c r="U52" s="127"/>
      <c r="V52" s="127"/>
      <c r="W52" s="127"/>
      <c r="X52" s="127"/>
      <c r="Y52" s="127"/>
      <c r="Z52" s="111"/>
    </row>
    <row r="53" spans="1:26" ht="3.75" customHeight="1">
      <c r="A53" s="111"/>
      <c r="B53" s="127"/>
      <c r="C53" s="127"/>
      <c r="D53" s="157"/>
      <c r="E53" s="127"/>
      <c r="F53" s="127"/>
      <c r="G53" s="127"/>
      <c r="H53" s="127"/>
      <c r="I53" s="127"/>
      <c r="J53" s="127"/>
      <c r="K53" s="127"/>
      <c r="L53" s="127"/>
      <c r="M53" s="158"/>
      <c r="N53" s="158"/>
      <c r="O53" s="158"/>
      <c r="P53" s="158"/>
      <c r="Q53" s="127"/>
      <c r="R53" s="127"/>
      <c r="S53" s="127"/>
      <c r="T53" s="127"/>
      <c r="U53" s="127"/>
      <c r="V53" s="127"/>
      <c r="W53" s="127"/>
      <c r="X53" s="127"/>
      <c r="Y53" s="127"/>
      <c r="Z53" s="111"/>
    </row>
    <row r="54" spans="1:26" ht="3.75" customHeight="1">
      <c r="A54" s="111"/>
      <c r="B54" s="127"/>
      <c r="C54" s="127"/>
      <c r="D54" s="157"/>
      <c r="E54" s="127"/>
      <c r="F54" s="127"/>
      <c r="G54" s="127"/>
      <c r="H54" s="127"/>
      <c r="I54" s="127"/>
      <c r="J54" s="127"/>
      <c r="K54" s="127"/>
      <c r="L54" s="127"/>
      <c r="M54" s="158"/>
      <c r="N54" s="158"/>
      <c r="O54" s="158"/>
      <c r="P54" s="158"/>
      <c r="Q54" s="127"/>
      <c r="R54" s="127"/>
      <c r="S54" s="127"/>
      <c r="T54" s="127"/>
      <c r="U54" s="127"/>
      <c r="V54" s="127"/>
      <c r="W54" s="127"/>
      <c r="X54" s="127"/>
      <c r="Y54" s="127"/>
      <c r="Z54" s="111"/>
    </row>
    <row r="55" spans="1:26" ht="3.75" customHeight="1">
      <c r="A55" s="111"/>
      <c r="B55" s="127"/>
      <c r="C55" s="127"/>
      <c r="D55" s="157"/>
      <c r="E55" s="127"/>
      <c r="F55" s="127"/>
      <c r="G55" s="127"/>
      <c r="H55" s="127"/>
      <c r="I55" s="127"/>
      <c r="J55" s="127"/>
      <c r="K55" s="127"/>
      <c r="L55" s="127"/>
      <c r="M55" s="158"/>
      <c r="N55" s="158"/>
      <c r="O55" s="158"/>
      <c r="P55" s="158"/>
      <c r="Q55" s="127"/>
      <c r="R55" s="127"/>
      <c r="S55" s="127"/>
      <c r="T55" s="127"/>
      <c r="U55" s="127"/>
      <c r="V55" s="127"/>
      <c r="W55" s="127"/>
      <c r="X55" s="127"/>
      <c r="Y55" s="127"/>
      <c r="Z55" s="111"/>
    </row>
    <row r="56" spans="1:26" ht="3.75" customHeight="1">
      <c r="A56" s="111"/>
      <c r="B56" s="127"/>
      <c r="C56" s="127"/>
      <c r="D56" s="157"/>
      <c r="E56" s="127"/>
      <c r="F56" s="127"/>
      <c r="G56" s="127"/>
      <c r="H56" s="127"/>
      <c r="I56" s="127"/>
      <c r="J56" s="127"/>
      <c r="K56" s="127"/>
      <c r="L56" s="127"/>
      <c r="M56" s="158"/>
      <c r="N56" s="158"/>
      <c r="O56" s="158"/>
      <c r="P56" s="158"/>
      <c r="Q56" s="127"/>
      <c r="R56" s="127"/>
      <c r="S56" s="127"/>
      <c r="T56" s="127"/>
      <c r="U56" s="127"/>
      <c r="V56" s="127"/>
      <c r="W56" s="127"/>
      <c r="X56" s="127"/>
      <c r="Y56" s="127"/>
      <c r="Z56" s="111"/>
    </row>
    <row r="57" spans="1:26" ht="18" customHeight="1">
      <c r="A57" s="111"/>
      <c r="B57" s="127"/>
      <c r="C57" s="127"/>
      <c r="D57" s="135" t="s">
        <v>416</v>
      </c>
      <c r="E57" s="1222" t="str">
        <f>'Other Deails'!B25</f>
        <v>AHWA</v>
      </c>
      <c r="F57" s="1222"/>
      <c r="G57" s="1222"/>
      <c r="H57" s="1222"/>
      <c r="I57" s="1222"/>
      <c r="J57" s="1222"/>
      <c r="K57" s="127" t="s">
        <v>238</v>
      </c>
      <c r="L57" s="127"/>
      <c r="M57" s="127"/>
      <c r="N57" s="1156"/>
      <c r="O57" s="1156"/>
      <c r="P57" s="1156"/>
      <c r="Q57" s="1156"/>
      <c r="R57" s="1156"/>
      <c r="S57" s="127"/>
      <c r="T57" s="1156"/>
      <c r="U57" s="1156"/>
      <c r="V57" s="1156"/>
      <c r="W57" s="1156"/>
      <c r="X57" s="1156"/>
      <c r="Y57" s="127"/>
      <c r="Z57" s="111"/>
    </row>
    <row r="58" spans="1:26" ht="18" customHeight="1">
      <c r="A58" s="111"/>
      <c r="B58" s="127"/>
      <c r="C58" s="127"/>
      <c r="D58" s="135" t="s">
        <v>417</v>
      </c>
      <c r="E58" s="1221">
        <f ca="1">TODAY()</f>
        <v>43519</v>
      </c>
      <c r="F58" s="1221"/>
      <c r="G58" s="1221"/>
      <c r="H58" s="1221"/>
      <c r="I58" s="1221"/>
      <c r="J58" s="1221"/>
      <c r="K58" s="127" t="s">
        <v>211</v>
      </c>
      <c r="L58" s="127"/>
      <c r="M58" s="1156" t="str">
        <f>'Other Deails'!A5</f>
        <v>SHRI K J PATEL</v>
      </c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27"/>
      <c r="Z58" s="111"/>
    </row>
    <row r="59" spans="1:26" ht="18" customHeight="1">
      <c r="A59" s="111"/>
      <c r="B59" s="127"/>
      <c r="C59" s="127"/>
      <c r="D59" s="157"/>
      <c r="E59" s="127"/>
      <c r="F59" s="127"/>
      <c r="G59" s="127"/>
      <c r="H59" s="127"/>
      <c r="I59" s="127"/>
      <c r="J59" s="127"/>
      <c r="K59" s="127" t="s">
        <v>256</v>
      </c>
      <c r="L59" s="127"/>
      <c r="M59" s="127"/>
      <c r="N59" s="1156" t="str">
        <f>'Other Deails'!A16</f>
        <v>SENIOR CLERK</v>
      </c>
      <c r="O59" s="1156"/>
      <c r="P59" s="1156"/>
      <c r="Q59" s="1156"/>
      <c r="R59" s="1156"/>
      <c r="S59" s="127"/>
      <c r="T59" s="1156"/>
      <c r="U59" s="1156"/>
      <c r="V59" s="1156"/>
      <c r="W59" s="1156"/>
      <c r="X59" s="1156"/>
      <c r="Y59" s="127"/>
      <c r="Z59" s="111"/>
    </row>
    <row r="60" spans="1:26">
      <c r="A60" s="111"/>
      <c r="B60" s="127"/>
      <c r="C60" s="127"/>
      <c r="D60" s="157"/>
      <c r="E60" s="127"/>
      <c r="F60" s="127"/>
      <c r="G60" s="127"/>
      <c r="H60" s="127"/>
      <c r="I60" s="127"/>
      <c r="J60" s="159"/>
      <c r="K60" s="159"/>
      <c r="L60" s="159"/>
      <c r="M60" s="159"/>
      <c r="N60" s="159"/>
      <c r="O60" s="159"/>
      <c r="P60" s="158"/>
      <c r="Q60" s="127"/>
      <c r="R60" s="127"/>
      <c r="S60" s="127"/>
      <c r="T60" s="127"/>
      <c r="U60" s="127"/>
      <c r="V60" s="127"/>
      <c r="W60" s="127"/>
      <c r="X60" s="127"/>
      <c r="Y60" s="127"/>
      <c r="Z60" s="111"/>
    </row>
    <row r="61" spans="1:26">
      <c r="A61" s="111"/>
      <c r="B61" s="127"/>
      <c r="C61" s="127"/>
      <c r="D61" s="157"/>
      <c r="E61" s="127"/>
      <c r="F61" s="127"/>
      <c r="G61" s="127"/>
      <c r="H61" s="127"/>
      <c r="I61" s="127"/>
      <c r="J61" s="159"/>
      <c r="K61" s="159"/>
      <c r="L61" s="159"/>
      <c r="M61" s="159"/>
      <c r="N61" s="159"/>
      <c r="O61" s="159"/>
      <c r="P61" s="158"/>
      <c r="Q61" s="127"/>
      <c r="R61" s="127"/>
      <c r="S61" s="127"/>
      <c r="T61" s="127"/>
      <c r="U61" s="127"/>
      <c r="V61" s="127"/>
      <c r="W61" s="127"/>
      <c r="X61" s="127"/>
      <c r="Y61" s="127"/>
      <c r="Z61" s="111"/>
    </row>
    <row r="62" spans="1:26" ht="9" customHeight="1">
      <c r="A62" s="108"/>
      <c r="B62" s="151"/>
      <c r="C62" s="640"/>
      <c r="D62" s="640"/>
      <c r="E62" s="641"/>
      <c r="F62" s="641"/>
      <c r="G62" s="641"/>
      <c r="H62" s="641"/>
      <c r="I62" s="641"/>
      <c r="J62" s="641"/>
      <c r="K62" s="641"/>
      <c r="L62" s="641"/>
      <c r="M62" s="641"/>
      <c r="N62" s="641"/>
      <c r="O62" s="641"/>
      <c r="P62" s="641"/>
      <c r="Q62" s="641"/>
      <c r="R62" s="641"/>
      <c r="S62" s="641"/>
      <c r="T62" s="641"/>
      <c r="U62" s="641"/>
      <c r="V62" s="641"/>
      <c r="W62" s="641"/>
      <c r="X62" s="641"/>
      <c r="Y62" s="127"/>
      <c r="Z62" s="111"/>
    </row>
    <row r="63" spans="1:26" ht="18" customHeight="1">
      <c r="A63" s="108"/>
      <c r="B63" s="151"/>
      <c r="C63" s="640"/>
      <c r="D63" s="640"/>
      <c r="E63" s="641"/>
      <c r="F63" s="641"/>
      <c r="G63" s="641"/>
      <c r="H63" s="805" t="s">
        <v>259</v>
      </c>
      <c r="I63" s="805"/>
      <c r="J63" s="806"/>
      <c r="K63" s="806"/>
      <c r="L63" s="806"/>
      <c r="M63" s="806"/>
      <c r="N63" s="806"/>
      <c r="O63" s="806"/>
      <c r="P63" s="806"/>
      <c r="Q63" s="806"/>
      <c r="R63" s="806"/>
      <c r="S63" s="807"/>
      <c r="T63" s="807"/>
      <c r="U63" s="111"/>
      <c r="V63" s="111"/>
      <c r="W63" s="641"/>
      <c r="X63" s="641"/>
      <c r="Y63" s="127"/>
      <c r="Z63" s="111"/>
    </row>
    <row r="64" spans="1:26">
      <c r="A64" s="108"/>
      <c r="B64" s="151"/>
      <c r="D64" s="100"/>
      <c r="E64" s="642"/>
      <c r="F64" s="642"/>
      <c r="G64" s="642"/>
      <c r="H64" s="100"/>
      <c r="I64" s="100"/>
      <c r="J64" s="642"/>
      <c r="K64" s="642"/>
      <c r="L64" s="642"/>
      <c r="M64" s="642"/>
      <c r="N64" s="642"/>
      <c r="O64" s="642"/>
      <c r="P64" s="642"/>
      <c r="Q64" s="642"/>
      <c r="R64" s="643" t="s">
        <v>165</v>
      </c>
      <c r="S64" s="1154">
        <v>40144</v>
      </c>
      <c r="T64" s="1155"/>
      <c r="U64" s="111"/>
      <c r="V64" s="111"/>
      <c r="W64" s="641"/>
      <c r="X64" s="641"/>
      <c r="Y64" s="127"/>
      <c r="Z64" s="111"/>
    </row>
    <row r="65" spans="1:26">
      <c r="A65" s="111"/>
      <c r="B65" s="127"/>
      <c r="C65" s="127"/>
      <c r="D65" s="127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3"/>
      <c r="R65" s="644" t="s">
        <v>164</v>
      </c>
      <c r="S65" s="1185">
        <v>0</v>
      </c>
      <c r="T65" s="1186"/>
      <c r="U65" s="111"/>
      <c r="V65" s="101"/>
      <c r="W65" s="127"/>
      <c r="X65" s="127"/>
      <c r="Y65" s="127"/>
      <c r="Z65" s="111"/>
    </row>
    <row r="66" spans="1:26" ht="24" hidden="1" customHeight="1">
      <c r="A66" s="111"/>
      <c r="B66" s="127"/>
      <c r="C66" s="127"/>
      <c r="D66" s="127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3"/>
      <c r="R66" s="638">
        <f>S65</f>
        <v>0</v>
      </c>
      <c r="S66" s="638">
        <f>IF(AND(T66&gt;=1,T66&lt;36251),30000,IF(AND(T66&gt;=36251,T66&lt;140000),150000,IF(AND(T66=0,),0,)))</f>
        <v>150000</v>
      </c>
      <c r="T66" s="639">
        <f>S64</f>
        <v>40144</v>
      </c>
      <c r="U66" s="638">
        <f>MIN(S66,R66)</f>
        <v>0</v>
      </c>
      <c r="V66" s="95"/>
      <c r="W66" s="127"/>
      <c r="X66" s="127"/>
      <c r="Y66" s="127"/>
      <c r="Z66" s="111"/>
    </row>
    <row r="67" spans="1:26" ht="6.75" customHeight="1">
      <c r="A67" s="111"/>
      <c r="B67" s="127"/>
      <c r="C67" s="127"/>
      <c r="D67" s="127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3"/>
      <c r="R67" s="153"/>
      <c r="S67" s="153"/>
      <c r="T67" s="153"/>
      <c r="U67" s="153"/>
      <c r="V67" s="127"/>
      <c r="W67" s="127"/>
      <c r="X67" s="127"/>
      <c r="Y67" s="127"/>
      <c r="Z67" s="111"/>
    </row>
    <row r="68" spans="1:26">
      <c r="A68" s="111"/>
      <c r="B68" s="111"/>
      <c r="C68" s="149" t="s">
        <v>328</v>
      </c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 spans="1:26" ht="15" customHeight="1">
      <c r="A69" s="111"/>
      <c r="B69" s="111"/>
      <c r="C69" s="166">
        <v>1</v>
      </c>
      <c r="D69" s="514" t="s">
        <v>326</v>
      </c>
      <c r="E69" s="515"/>
      <c r="F69" s="515"/>
      <c r="G69" s="515"/>
      <c r="H69" s="515"/>
      <c r="I69" s="515"/>
      <c r="J69" s="515"/>
      <c r="K69" s="515"/>
      <c r="L69" s="515"/>
      <c r="M69" s="515"/>
      <c r="N69" s="515"/>
      <c r="O69" s="515"/>
      <c r="P69" s="515"/>
      <c r="Q69" s="515"/>
      <c r="R69" s="515"/>
      <c r="S69" s="515"/>
      <c r="T69" s="949"/>
      <c r="U69" s="1150">
        <v>0</v>
      </c>
      <c r="V69" s="1151"/>
      <c r="W69" s="1152"/>
      <c r="X69" s="111"/>
      <c r="Y69" s="111"/>
      <c r="Z69" s="111"/>
    </row>
    <row r="70" spans="1:26" ht="15" customHeight="1">
      <c r="A70" s="111"/>
      <c r="B70" s="111"/>
      <c r="C70" s="166">
        <v>2</v>
      </c>
      <c r="D70" s="514" t="s">
        <v>22</v>
      </c>
      <c r="E70" s="515"/>
      <c r="F70" s="515"/>
      <c r="G70" s="515"/>
      <c r="H70" s="515"/>
      <c r="I70" s="515"/>
      <c r="J70" s="515"/>
      <c r="K70" s="515"/>
      <c r="L70" s="515"/>
      <c r="M70" s="515"/>
      <c r="N70" s="515"/>
      <c r="O70" s="515"/>
      <c r="P70" s="515"/>
      <c r="Q70" s="515"/>
      <c r="R70" s="515"/>
      <c r="S70" s="515"/>
      <c r="T70" s="949"/>
      <c r="U70" s="1150">
        <v>0</v>
      </c>
      <c r="V70" s="1151"/>
      <c r="W70" s="1152"/>
      <c r="X70" s="111"/>
      <c r="Y70" s="111"/>
      <c r="Z70" s="111"/>
    </row>
    <row r="71" spans="1:26" ht="15" customHeight="1">
      <c r="A71" s="111"/>
      <c r="B71" s="111"/>
      <c r="C71" s="166">
        <v>3</v>
      </c>
      <c r="D71" s="514" t="s">
        <v>344</v>
      </c>
      <c r="E71" s="515"/>
      <c r="F71" s="515"/>
      <c r="G71" s="515"/>
      <c r="H71" s="515"/>
      <c r="I71" s="515"/>
      <c r="J71" s="515"/>
      <c r="K71" s="515"/>
      <c r="L71" s="515"/>
      <c r="M71" s="515"/>
      <c r="N71" s="515"/>
      <c r="O71" s="515"/>
      <c r="P71" s="515"/>
      <c r="Q71" s="515"/>
      <c r="R71" s="515"/>
      <c r="S71" s="515"/>
      <c r="T71" s="949"/>
      <c r="U71" s="1150">
        <v>0</v>
      </c>
      <c r="V71" s="1151"/>
      <c r="W71" s="1152"/>
      <c r="X71" s="111"/>
      <c r="Y71" s="111"/>
      <c r="Z71" s="111"/>
    </row>
    <row r="72" spans="1:26" ht="15" customHeight="1">
      <c r="A72" s="111"/>
      <c r="B72" s="111"/>
      <c r="C72" s="166">
        <v>4</v>
      </c>
      <c r="D72" s="514" t="s">
        <v>345</v>
      </c>
      <c r="E72" s="515"/>
      <c r="F72" s="515"/>
      <c r="G72" s="515"/>
      <c r="H72" s="515"/>
      <c r="I72" s="515"/>
      <c r="J72" s="515"/>
      <c r="K72" s="515"/>
      <c r="L72" s="515"/>
      <c r="M72" s="515"/>
      <c r="N72" s="515"/>
      <c r="O72" s="515"/>
      <c r="P72" s="515"/>
      <c r="Q72" s="515"/>
      <c r="R72" s="515"/>
      <c r="S72" s="515"/>
      <c r="T72" s="949"/>
      <c r="U72" s="1150">
        <v>0</v>
      </c>
      <c r="V72" s="1151"/>
      <c r="W72" s="1152"/>
      <c r="X72" s="111"/>
      <c r="Y72" s="111"/>
      <c r="Z72" s="111"/>
    </row>
    <row r="73" spans="1:26" ht="15" customHeight="1">
      <c r="A73" s="111"/>
      <c r="B73" s="111"/>
      <c r="C73" s="166">
        <v>5</v>
      </c>
      <c r="D73" s="514" t="s">
        <v>346</v>
      </c>
      <c r="E73" s="515"/>
      <c r="F73" s="515"/>
      <c r="G73" s="515"/>
      <c r="H73" s="515"/>
      <c r="I73" s="515"/>
      <c r="J73" s="515"/>
      <c r="K73" s="515"/>
      <c r="L73" s="515"/>
      <c r="M73" s="515"/>
      <c r="N73" s="515"/>
      <c r="O73" s="515"/>
      <c r="P73" s="515"/>
      <c r="Q73" s="515"/>
      <c r="R73" s="515"/>
      <c r="S73" s="515"/>
      <c r="T73" s="949"/>
      <c r="U73" s="1150">
        <v>0</v>
      </c>
      <c r="V73" s="1151"/>
      <c r="W73" s="1152"/>
      <c r="X73" s="111"/>
      <c r="Y73" s="111"/>
      <c r="Z73" s="111"/>
    </row>
    <row r="74" spans="1:26" ht="15" customHeight="1">
      <c r="A74" s="111"/>
      <c r="B74" s="111"/>
      <c r="C74" s="166">
        <v>6</v>
      </c>
      <c r="D74" s="514" t="s">
        <v>23</v>
      </c>
      <c r="E74" s="515"/>
      <c r="F74" s="515"/>
      <c r="G74" s="515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949"/>
      <c r="U74" s="1150">
        <v>0</v>
      </c>
      <c r="V74" s="1151"/>
      <c r="W74" s="1152"/>
      <c r="X74" s="111"/>
      <c r="Y74" s="111"/>
      <c r="Z74" s="111"/>
    </row>
    <row r="75" spans="1:26" ht="15" customHeight="1">
      <c r="A75" s="111"/>
      <c r="B75" s="111"/>
      <c r="C75" s="166">
        <v>7</v>
      </c>
      <c r="D75" s="514" t="s">
        <v>359</v>
      </c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949"/>
      <c r="U75" s="1150">
        <v>0</v>
      </c>
      <c r="V75" s="1151"/>
      <c r="W75" s="1152"/>
      <c r="X75" s="111"/>
      <c r="Y75" s="111"/>
      <c r="Z75" s="111"/>
    </row>
    <row r="76" spans="1:26" ht="15" customHeight="1">
      <c r="A76" s="111"/>
      <c r="B76" s="111"/>
      <c r="C76" s="166">
        <v>8</v>
      </c>
      <c r="D76" s="1204" t="s">
        <v>68</v>
      </c>
      <c r="E76" s="1205"/>
      <c r="F76" s="1205"/>
      <c r="G76" s="515" t="s">
        <v>69</v>
      </c>
      <c r="H76" s="515"/>
      <c r="I76" s="515"/>
      <c r="J76" s="515"/>
      <c r="K76" s="515"/>
      <c r="L76" s="515"/>
      <c r="M76" s="515"/>
      <c r="N76" s="515"/>
      <c r="O76" s="515" t="s">
        <v>70</v>
      </c>
      <c r="P76" s="515"/>
      <c r="Q76" s="550"/>
      <c r="R76" s="515"/>
      <c r="S76" s="515"/>
      <c r="T76" s="949"/>
      <c r="U76" s="1150">
        <v>0</v>
      </c>
      <c r="V76" s="1151"/>
      <c r="W76" s="1152"/>
      <c r="X76" s="111"/>
      <c r="Y76" s="111"/>
      <c r="Z76" s="111"/>
    </row>
    <row r="77" spans="1:26">
      <c r="A77" s="111"/>
      <c r="B77" s="111"/>
      <c r="C77" s="166">
        <v>10</v>
      </c>
      <c r="D77" s="1204" t="s">
        <v>149</v>
      </c>
      <c r="E77" s="1205"/>
      <c r="F77" s="1205"/>
      <c r="G77" s="515" t="s">
        <v>150</v>
      </c>
      <c r="H77" s="515"/>
      <c r="I77" s="515"/>
      <c r="J77" s="515"/>
      <c r="K77" s="515"/>
      <c r="L77" s="515"/>
      <c r="M77" s="515"/>
      <c r="N77" s="515"/>
      <c r="O77" s="515" t="s">
        <v>71</v>
      </c>
      <c r="P77" s="515"/>
      <c r="Q77" s="515"/>
      <c r="R77" s="515"/>
      <c r="S77" s="515"/>
      <c r="T77" s="949"/>
      <c r="U77" s="1150">
        <v>0</v>
      </c>
      <c r="V77" s="1151"/>
      <c r="W77" s="1152"/>
      <c r="X77" s="111"/>
      <c r="Y77" s="111"/>
      <c r="Z77" s="111"/>
    </row>
    <row r="78" spans="1:26">
      <c r="A78" s="111"/>
      <c r="B78" s="111"/>
      <c r="C78" s="166">
        <v>11</v>
      </c>
      <c r="D78" s="1204" t="s">
        <v>72</v>
      </c>
      <c r="E78" s="1205"/>
      <c r="F78" s="1205"/>
      <c r="G78" s="515" t="s">
        <v>24</v>
      </c>
      <c r="H78" s="515"/>
      <c r="I78" s="515"/>
      <c r="J78" s="515"/>
      <c r="K78" s="515"/>
      <c r="L78" s="515"/>
      <c r="M78" s="515"/>
      <c r="N78" s="515"/>
      <c r="O78" s="515" t="s">
        <v>73</v>
      </c>
      <c r="P78" s="515"/>
      <c r="Q78" s="515"/>
      <c r="R78" s="515"/>
      <c r="S78" s="515"/>
      <c r="T78" s="949"/>
      <c r="U78" s="1150">
        <v>0</v>
      </c>
      <c r="V78" s="1151"/>
      <c r="W78" s="1152"/>
      <c r="X78" s="111"/>
      <c r="Y78" s="111"/>
      <c r="Z78" s="111"/>
    </row>
    <row r="79" spans="1:26">
      <c r="A79" s="111"/>
      <c r="B79" s="111"/>
      <c r="C79" s="166">
        <v>12</v>
      </c>
      <c r="D79" s="1204" t="s">
        <v>546</v>
      </c>
      <c r="E79" s="1205"/>
      <c r="F79" s="1205"/>
      <c r="G79" s="515"/>
      <c r="H79" s="515"/>
      <c r="I79" s="515"/>
      <c r="J79" s="515"/>
      <c r="K79" s="515"/>
      <c r="L79" s="515"/>
      <c r="M79" s="515"/>
      <c r="N79" s="515"/>
      <c r="O79" s="515"/>
      <c r="P79" s="515"/>
      <c r="Q79" s="515"/>
      <c r="R79" s="515"/>
      <c r="S79" s="515"/>
      <c r="T79" s="949"/>
      <c r="U79" s="1150">
        <v>0</v>
      </c>
      <c r="V79" s="1151"/>
      <c r="W79" s="1152"/>
      <c r="X79" s="111"/>
      <c r="Y79" s="111"/>
      <c r="Z79" s="111"/>
    </row>
    <row r="80" spans="1:26" ht="15" customHeight="1">
      <c r="A80" s="111"/>
      <c r="B80" s="111"/>
      <c r="C80" s="166">
        <v>13</v>
      </c>
      <c r="D80" s="1202" t="s">
        <v>19</v>
      </c>
      <c r="E80" s="1203"/>
      <c r="F80" s="790" t="s">
        <v>20</v>
      </c>
      <c r="G80" s="516" t="s">
        <v>25</v>
      </c>
      <c r="H80" s="516"/>
      <c r="I80" s="516"/>
      <c r="J80" s="516"/>
      <c r="K80" s="516"/>
      <c r="L80" s="516"/>
      <c r="M80" s="516"/>
      <c r="N80" s="516"/>
      <c r="O80" s="515" t="s">
        <v>73</v>
      </c>
      <c r="P80" s="516"/>
      <c r="Q80" s="516"/>
      <c r="R80" s="516"/>
      <c r="S80" s="516"/>
      <c r="T80" s="949"/>
      <c r="U80" s="1150">
        <v>0</v>
      </c>
      <c r="V80" s="1151"/>
      <c r="W80" s="1152"/>
      <c r="X80" s="111"/>
      <c r="Y80" s="111"/>
      <c r="Z80" s="111"/>
    </row>
    <row r="81" spans="1:26" ht="15" customHeight="1">
      <c r="A81" s="111"/>
      <c r="B81" s="111"/>
      <c r="C81" s="166">
        <v>9</v>
      </c>
      <c r="D81" s="1204" t="s">
        <v>547</v>
      </c>
      <c r="E81" s="1205"/>
      <c r="F81" s="1205"/>
      <c r="G81" s="515"/>
      <c r="H81" s="785"/>
      <c r="I81" s="785"/>
      <c r="J81" s="785"/>
      <c r="K81" s="785"/>
      <c r="L81" s="785"/>
      <c r="M81" s="785"/>
      <c r="N81" s="515"/>
      <c r="O81" s="515" t="s">
        <v>74</v>
      </c>
      <c r="P81" s="515"/>
      <c r="Q81" s="515"/>
      <c r="R81" s="515"/>
      <c r="S81" s="515"/>
      <c r="T81" s="949"/>
      <c r="U81" s="1150">
        <v>0</v>
      </c>
      <c r="V81" s="1151"/>
      <c r="W81" s="1152"/>
      <c r="X81" s="111"/>
      <c r="Y81" s="111"/>
      <c r="Z81" s="111"/>
    </row>
    <row r="82" spans="1:26" ht="15" customHeight="1">
      <c r="A82" s="111"/>
      <c r="B82" s="111"/>
      <c r="C82" s="166">
        <v>14</v>
      </c>
      <c r="D82" s="514" t="s">
        <v>548</v>
      </c>
      <c r="E82" s="515"/>
      <c r="F82" s="515"/>
      <c r="G82" s="516"/>
      <c r="H82" s="786"/>
      <c r="I82" s="786"/>
      <c r="J82" s="786"/>
      <c r="K82" s="786"/>
      <c r="L82" s="786"/>
      <c r="M82" s="951">
        <f>ROUND(U82/2,0)</f>
        <v>0</v>
      </c>
      <c r="N82" s="516"/>
      <c r="O82" s="515" t="s">
        <v>509</v>
      </c>
      <c r="P82" s="516"/>
      <c r="Q82" s="516"/>
      <c r="R82" s="516"/>
      <c r="S82" s="516"/>
      <c r="T82" s="949"/>
      <c r="U82" s="1150">
        <v>0</v>
      </c>
      <c r="V82" s="1151"/>
      <c r="W82" s="1152"/>
      <c r="X82" s="111"/>
      <c r="Y82" s="111"/>
      <c r="Z82" s="111"/>
    </row>
    <row r="83" spans="1:26" ht="15" customHeight="1">
      <c r="A83" s="111"/>
      <c r="B83" s="111"/>
      <c r="C83" s="166">
        <v>15</v>
      </c>
      <c r="D83" s="514" t="s">
        <v>549</v>
      </c>
      <c r="E83" s="515"/>
      <c r="F83" s="515"/>
      <c r="G83" s="517"/>
      <c r="H83" s="786"/>
      <c r="I83" s="786"/>
      <c r="J83" s="786"/>
      <c r="K83" s="786"/>
      <c r="L83" s="786"/>
      <c r="M83" s="951">
        <f>ROUND(U83*0.4,0)</f>
        <v>0</v>
      </c>
      <c r="N83" s="517"/>
      <c r="O83" s="515" t="s">
        <v>510</v>
      </c>
      <c r="P83" s="517"/>
      <c r="Q83" s="517"/>
      <c r="R83" s="517"/>
      <c r="S83" s="517"/>
      <c r="T83" s="949"/>
      <c r="U83" s="1150">
        <v>0</v>
      </c>
      <c r="V83" s="1151"/>
      <c r="W83" s="1152"/>
      <c r="X83" s="111"/>
      <c r="Y83" s="111"/>
      <c r="Z83" s="111"/>
    </row>
    <row r="84" spans="1:26" ht="15" customHeight="1">
      <c r="A84" s="111"/>
      <c r="B84" s="111"/>
      <c r="C84" s="166">
        <v>16</v>
      </c>
      <c r="D84" s="514" t="s">
        <v>550</v>
      </c>
      <c r="E84" s="515"/>
      <c r="F84" s="515"/>
      <c r="G84" s="517"/>
      <c r="H84" s="517"/>
      <c r="I84" s="517"/>
      <c r="J84" s="517"/>
      <c r="K84" s="517"/>
      <c r="L84" s="517"/>
      <c r="M84" s="951">
        <f>ROUND(U84*0.4,0)</f>
        <v>0</v>
      </c>
      <c r="N84" s="517"/>
      <c r="O84" s="515" t="s">
        <v>510</v>
      </c>
      <c r="P84" s="517"/>
      <c r="Q84" s="517"/>
      <c r="R84" s="517"/>
      <c r="S84" s="517"/>
      <c r="T84" s="949"/>
      <c r="U84" s="1150">
        <v>0</v>
      </c>
      <c r="V84" s="1151"/>
      <c r="W84" s="1152"/>
      <c r="X84" s="111"/>
      <c r="Y84" s="111"/>
      <c r="Z84" s="111"/>
    </row>
    <row r="85" spans="1:26" ht="15" customHeight="1">
      <c r="A85" s="111"/>
      <c r="B85" s="111"/>
      <c r="C85" s="166">
        <v>17</v>
      </c>
      <c r="D85" s="948" t="s">
        <v>768</v>
      </c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949"/>
      <c r="U85" s="1150">
        <v>0</v>
      </c>
      <c r="V85" s="1151"/>
      <c r="W85" s="1152"/>
      <c r="X85" s="111"/>
      <c r="Y85" s="111"/>
      <c r="Z85" s="111"/>
    </row>
    <row r="86" spans="1:26" ht="15" customHeight="1">
      <c r="A86" s="111"/>
      <c r="B86" s="111"/>
      <c r="C86" s="166">
        <v>18</v>
      </c>
      <c r="D86" s="948" t="s">
        <v>768</v>
      </c>
      <c r="E86" s="518"/>
      <c r="F86" s="518"/>
      <c r="G86" s="518"/>
      <c r="H86" s="518"/>
      <c r="I86" s="518"/>
      <c r="J86" s="518"/>
      <c r="K86" s="518"/>
      <c r="L86" s="518"/>
      <c r="M86" s="518"/>
      <c r="N86" s="518"/>
      <c r="O86" s="518"/>
      <c r="P86" s="518"/>
      <c r="Q86" s="518"/>
      <c r="R86" s="518"/>
      <c r="S86" s="518"/>
      <c r="T86" s="949"/>
      <c r="U86" s="1150">
        <v>0</v>
      </c>
      <c r="V86" s="1151"/>
      <c r="W86" s="1152"/>
      <c r="X86" s="111"/>
      <c r="Y86" s="111"/>
      <c r="Z86" s="111"/>
    </row>
    <row r="87" spans="1:26" ht="1.5" customHeight="1">
      <c r="A87" s="111"/>
      <c r="B87" s="111"/>
      <c r="C87" s="167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27"/>
      <c r="Q87" s="127"/>
      <c r="R87" s="127"/>
      <c r="S87" s="127"/>
      <c r="T87" s="127"/>
      <c r="U87" s="127"/>
      <c r="V87" s="127"/>
      <c r="W87" s="127"/>
      <c r="X87" s="127"/>
      <c r="Y87" s="111"/>
      <c r="Z87" s="111"/>
    </row>
    <row r="88" spans="1:26">
      <c r="A88" s="111"/>
      <c r="B88" s="111"/>
      <c r="C88" s="150" t="s">
        <v>422</v>
      </c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27"/>
      <c r="Q88" s="127"/>
      <c r="R88" s="127"/>
      <c r="S88" s="127"/>
      <c r="T88" s="127"/>
      <c r="U88" s="127"/>
      <c r="V88" s="127"/>
      <c r="W88" s="127"/>
      <c r="X88" s="127"/>
      <c r="Y88" s="111"/>
      <c r="Z88" s="111"/>
    </row>
    <row r="89" spans="1:26" ht="1.5" customHeight="1">
      <c r="A89" s="111"/>
      <c r="B89" s="111"/>
      <c r="C89" s="167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27"/>
      <c r="Q89" s="127"/>
      <c r="R89" s="127"/>
      <c r="S89" s="127"/>
      <c r="T89" s="127"/>
      <c r="U89" s="127"/>
      <c r="V89" s="127"/>
      <c r="W89" s="127"/>
      <c r="X89" s="127"/>
      <c r="Y89" s="111"/>
      <c r="Z89" s="111"/>
    </row>
    <row r="90" spans="1:26">
      <c r="A90" s="111"/>
      <c r="B90" s="111"/>
      <c r="C90" s="166">
        <v>1</v>
      </c>
      <c r="D90" s="1200" t="s">
        <v>369</v>
      </c>
      <c r="E90" s="1201"/>
      <c r="F90" s="1201"/>
      <c r="G90" s="1201"/>
      <c r="H90" s="1201"/>
      <c r="I90" s="1201"/>
      <c r="J90" s="1201"/>
      <c r="K90" s="1201"/>
      <c r="L90" s="1201"/>
      <c r="M90" s="1201"/>
      <c r="N90" s="1201"/>
      <c r="O90" s="1201"/>
      <c r="P90" s="1201"/>
      <c r="Q90" s="1201"/>
      <c r="R90" s="1201"/>
      <c r="S90" s="1201"/>
      <c r="T90" s="949"/>
      <c r="U90" s="1239">
        <v>0</v>
      </c>
      <c r="V90" s="1240"/>
      <c r="W90" s="1241"/>
      <c r="X90" s="111"/>
      <c r="Y90" s="111"/>
      <c r="Z90" s="111"/>
    </row>
    <row r="91" spans="1:26">
      <c r="A91" s="111"/>
      <c r="B91" s="111"/>
      <c r="C91" s="166">
        <v>2</v>
      </c>
      <c r="D91" s="1200" t="s">
        <v>371</v>
      </c>
      <c r="E91" s="1201"/>
      <c r="F91" s="1201"/>
      <c r="G91" s="1201"/>
      <c r="H91" s="1201"/>
      <c r="I91" s="1201"/>
      <c r="J91" s="1201"/>
      <c r="K91" s="1201"/>
      <c r="L91" s="1201"/>
      <c r="M91" s="1201"/>
      <c r="N91" s="1201"/>
      <c r="O91" s="1201"/>
      <c r="P91" s="1201"/>
      <c r="Q91" s="1201"/>
      <c r="R91" s="1201"/>
      <c r="S91" s="1201"/>
      <c r="T91" s="949"/>
      <c r="U91" s="1239">
        <v>0</v>
      </c>
      <c r="V91" s="1240"/>
      <c r="W91" s="1241"/>
      <c r="X91" s="111"/>
      <c r="Y91" s="111"/>
      <c r="Z91" s="111"/>
    </row>
    <row r="92" spans="1:26">
      <c r="A92" s="111"/>
      <c r="B92" s="111"/>
      <c r="C92" s="166">
        <v>3</v>
      </c>
      <c r="D92" s="1200" t="s">
        <v>374</v>
      </c>
      <c r="E92" s="1201"/>
      <c r="F92" s="1201"/>
      <c r="G92" s="1201"/>
      <c r="H92" s="1201"/>
      <c r="I92" s="1201"/>
      <c r="J92" s="1201"/>
      <c r="K92" s="1201"/>
      <c r="L92" s="1201"/>
      <c r="M92" s="1201"/>
      <c r="N92" s="1201"/>
      <c r="O92" s="1201"/>
      <c r="P92" s="1201"/>
      <c r="Q92" s="1201"/>
      <c r="R92" s="1201"/>
      <c r="S92" s="1201"/>
      <c r="T92" s="949"/>
      <c r="U92" s="1239">
        <v>0</v>
      </c>
      <c r="V92" s="1240"/>
      <c r="W92" s="1241"/>
      <c r="X92" s="111"/>
      <c r="Y92" s="111"/>
      <c r="Z92" s="111"/>
    </row>
    <row r="93" spans="1:26">
      <c r="A93" s="111"/>
      <c r="B93" s="111"/>
      <c r="C93" s="166">
        <v>4</v>
      </c>
      <c r="D93" s="1200" t="s">
        <v>376</v>
      </c>
      <c r="E93" s="1201"/>
      <c r="F93" s="1201"/>
      <c r="G93" s="1201"/>
      <c r="H93" s="1201"/>
      <c r="I93" s="1201"/>
      <c r="J93" s="1201"/>
      <c r="K93" s="1201"/>
      <c r="L93" s="1201"/>
      <c r="M93" s="1201"/>
      <c r="N93" s="1201"/>
      <c r="O93" s="1201"/>
      <c r="P93" s="1201"/>
      <c r="Q93" s="1201"/>
      <c r="R93" s="1201"/>
      <c r="S93" s="1201"/>
      <c r="T93" s="949"/>
      <c r="U93" s="1239">
        <v>0</v>
      </c>
      <c r="V93" s="1240"/>
      <c r="W93" s="1241"/>
      <c r="X93" s="111"/>
      <c r="Y93" s="111"/>
      <c r="Z93" s="111"/>
    </row>
    <row r="94" spans="1:26">
      <c r="A94" s="111"/>
      <c r="B94" s="111"/>
      <c r="C94" s="166">
        <v>5</v>
      </c>
      <c r="D94" s="1200" t="s">
        <v>426</v>
      </c>
      <c r="E94" s="1201"/>
      <c r="F94" s="1201"/>
      <c r="G94" s="1201"/>
      <c r="H94" s="1201"/>
      <c r="I94" s="1201"/>
      <c r="J94" s="1201"/>
      <c r="K94" s="1201"/>
      <c r="L94" s="1201"/>
      <c r="M94" s="1201"/>
      <c r="N94" s="1201"/>
      <c r="O94" s="1201"/>
      <c r="P94" s="1201"/>
      <c r="Q94" s="1201"/>
      <c r="R94" s="1201"/>
      <c r="S94" s="1201"/>
      <c r="T94" s="949"/>
      <c r="U94" s="1239">
        <v>0</v>
      </c>
      <c r="V94" s="1240"/>
      <c r="W94" s="1241"/>
      <c r="X94" s="111"/>
      <c r="Y94" s="111"/>
      <c r="Z94" s="111"/>
    </row>
    <row r="95" spans="1:26" ht="15" customHeight="1">
      <c r="A95" s="111"/>
      <c r="B95" s="111"/>
      <c r="C95" s="166">
        <v>6</v>
      </c>
      <c r="D95" s="1200" t="s">
        <v>379</v>
      </c>
      <c r="E95" s="1201"/>
      <c r="F95" s="1201"/>
      <c r="G95" s="1201"/>
      <c r="H95" s="1201"/>
      <c r="I95" s="1201"/>
      <c r="J95" s="1201"/>
      <c r="K95" s="1201"/>
      <c r="L95" s="1201"/>
      <c r="M95" s="1201"/>
      <c r="N95" s="1201"/>
      <c r="O95" s="1201"/>
      <c r="P95" s="1201"/>
      <c r="Q95" s="1201"/>
      <c r="R95" s="1201"/>
      <c r="S95" s="1201"/>
      <c r="T95" s="949"/>
      <c r="U95" s="1239">
        <v>0</v>
      </c>
      <c r="V95" s="1240"/>
      <c r="W95" s="1241"/>
      <c r="X95" s="111"/>
      <c r="Y95" s="111"/>
      <c r="Z95" s="111"/>
    </row>
    <row r="96" spans="1:26" ht="15" customHeight="1">
      <c r="A96" s="111"/>
      <c r="B96" s="111"/>
      <c r="C96" s="1199">
        <v>7</v>
      </c>
      <c r="D96" s="1226" t="s">
        <v>26</v>
      </c>
      <c r="E96" s="1227"/>
      <c r="F96" s="1227"/>
      <c r="G96" s="1227"/>
      <c r="H96" s="1227"/>
      <c r="I96" s="1227"/>
      <c r="J96" s="1227"/>
      <c r="K96" s="1227"/>
      <c r="L96" s="1227"/>
      <c r="M96" s="1227"/>
      <c r="N96" s="1227"/>
      <c r="O96" s="1227"/>
      <c r="P96" s="521"/>
      <c r="Q96" s="522"/>
      <c r="R96" s="1223" t="s">
        <v>246</v>
      </c>
      <c r="S96" s="1224"/>
      <c r="T96" s="1225"/>
      <c r="U96" s="1245">
        <v>48000</v>
      </c>
      <c r="V96" s="1246"/>
      <c r="W96" s="1247"/>
      <c r="X96" s="111"/>
      <c r="Y96" s="111"/>
      <c r="Z96" s="111"/>
    </row>
    <row r="97" spans="1:26">
      <c r="A97" s="111"/>
      <c r="B97" s="111"/>
      <c r="C97" s="1199"/>
      <c r="D97" s="1228"/>
      <c r="E97" s="1229"/>
      <c r="F97" s="1229"/>
      <c r="G97" s="1229"/>
      <c r="H97" s="1229"/>
      <c r="I97" s="1229"/>
      <c r="J97" s="1229"/>
      <c r="K97" s="1229"/>
      <c r="L97" s="1229"/>
      <c r="M97" s="1229"/>
      <c r="N97" s="1229"/>
      <c r="O97" s="1229"/>
      <c r="P97" s="529"/>
      <c r="Q97" s="531"/>
      <c r="R97" s="1223" t="s">
        <v>245</v>
      </c>
      <c r="S97" s="1224"/>
      <c r="T97" s="1225"/>
      <c r="U97" s="1245">
        <v>0</v>
      </c>
      <c r="V97" s="1246"/>
      <c r="W97" s="1247"/>
      <c r="X97" s="111"/>
      <c r="Y97" s="111"/>
      <c r="Z97" s="111"/>
    </row>
    <row r="98" spans="1:26">
      <c r="A98" s="111"/>
      <c r="B98" s="111"/>
      <c r="C98" s="1199"/>
      <c r="D98" s="1230"/>
      <c r="E98" s="1231"/>
      <c r="F98" s="1231"/>
      <c r="G98" s="1231"/>
      <c r="H98" s="1231"/>
      <c r="I98" s="1231"/>
      <c r="J98" s="1231"/>
      <c r="K98" s="1231"/>
      <c r="L98" s="1231"/>
      <c r="M98" s="1231"/>
      <c r="N98" s="1231"/>
      <c r="O98" s="1231"/>
      <c r="P98" s="532">
        <f>IF(12000&gt;=U96,U96,12000)</f>
        <v>12000</v>
      </c>
      <c r="Q98" s="533">
        <f>IF(12000&gt;=U97,U97,12000)</f>
        <v>0</v>
      </c>
      <c r="R98" s="1223" t="s">
        <v>230</v>
      </c>
      <c r="S98" s="1224"/>
      <c r="T98" s="1225"/>
      <c r="U98" s="1242">
        <f>U96+U97</f>
        <v>48000</v>
      </c>
      <c r="V98" s="1243"/>
      <c r="W98" s="1244"/>
      <c r="X98" s="111"/>
      <c r="Y98" s="111"/>
      <c r="Z98" s="111"/>
    </row>
    <row r="99" spans="1:26">
      <c r="A99" s="111"/>
      <c r="B99" s="111"/>
      <c r="C99" s="953">
        <v>8</v>
      </c>
      <c r="D99" s="950" t="s">
        <v>576</v>
      </c>
      <c r="E99" s="515"/>
      <c r="F99" s="515"/>
      <c r="G99" s="515"/>
      <c r="H99" s="515"/>
      <c r="I99" s="515"/>
      <c r="J99" s="515"/>
      <c r="K99" s="515"/>
      <c r="L99" s="515"/>
      <c r="M99" s="515"/>
      <c r="O99" s="947" t="s">
        <v>577</v>
      </c>
      <c r="P99" s="515"/>
      <c r="Q99" s="515"/>
      <c r="R99" s="515"/>
      <c r="S99" s="515"/>
      <c r="T99" s="949"/>
      <c r="U99" s="1248">
        <v>0</v>
      </c>
      <c r="V99" s="1248"/>
      <c r="W99" s="1248"/>
      <c r="X99" s="111"/>
      <c r="Y99" s="111"/>
      <c r="Z99" s="111"/>
    </row>
    <row r="100" spans="1:26" hidden="1">
      <c r="A100" s="111"/>
      <c r="B100" s="111"/>
      <c r="C100" s="166">
        <v>9</v>
      </c>
      <c r="D100" s="1200" t="s">
        <v>384</v>
      </c>
      <c r="E100" s="1201"/>
      <c r="F100" s="1201"/>
      <c r="G100" s="1201"/>
      <c r="H100" s="1201"/>
      <c r="I100" s="1201"/>
      <c r="J100" s="1201"/>
      <c r="K100" s="1201"/>
      <c r="L100" s="1201"/>
      <c r="M100" s="1201"/>
      <c r="N100" s="1201"/>
      <c r="O100" s="1201"/>
      <c r="P100" s="1201"/>
      <c r="Q100" s="1201"/>
      <c r="R100" s="1201"/>
      <c r="S100" s="1201"/>
      <c r="T100" s="949"/>
      <c r="U100" s="1248">
        <v>0</v>
      </c>
      <c r="V100" s="1248"/>
      <c r="W100" s="1248"/>
      <c r="X100" s="111"/>
      <c r="Y100" s="111"/>
      <c r="Z100" s="111"/>
    </row>
    <row r="101" spans="1:26" ht="3" customHeight="1">
      <c r="A101" s="111"/>
      <c r="B101" s="111"/>
      <c r="C101" s="95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 spans="1:26">
      <c r="A102" s="111"/>
      <c r="B102" s="111"/>
      <c r="C102" s="952" t="s">
        <v>770</v>
      </c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11"/>
      <c r="Z102" s="111"/>
    </row>
    <row r="103" spans="1:26">
      <c r="A103" s="111"/>
      <c r="B103" s="111"/>
      <c r="C103" s="148">
        <v>1</v>
      </c>
      <c r="D103" s="103" t="s">
        <v>764</v>
      </c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6"/>
      <c r="T103" s="1232">
        <f>'Form 10E-2'!M24</f>
        <v>2995</v>
      </c>
      <c r="U103" s="1233"/>
      <c r="V103" s="1234"/>
      <c r="W103" s="140"/>
      <c r="X103" s="127"/>
      <c r="Y103" s="111"/>
      <c r="Z103" s="111"/>
    </row>
    <row r="104" spans="1:26" ht="3.75" customHeight="1">
      <c r="A104" s="111"/>
      <c r="B104" s="11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11"/>
      <c r="Z104" s="111"/>
    </row>
    <row r="105" spans="1:26">
      <c r="A105" s="111"/>
      <c r="B105" s="111"/>
      <c r="C105" s="954" t="s">
        <v>771</v>
      </c>
      <c r="D105" s="955"/>
      <c r="E105" s="955"/>
      <c r="F105" s="955"/>
      <c r="G105" s="955"/>
      <c r="H105" s="955"/>
      <c r="I105" s="955"/>
      <c r="J105" s="955"/>
      <c r="K105" s="955"/>
      <c r="L105" s="955"/>
      <c r="M105" s="955"/>
      <c r="N105" s="955"/>
      <c r="O105" s="955"/>
      <c r="P105" s="955"/>
      <c r="Q105" s="956"/>
      <c r="R105" s="955"/>
      <c r="S105" s="955"/>
      <c r="T105" s="955"/>
      <c r="U105" s="955"/>
      <c r="V105" s="955"/>
      <c r="W105" s="955"/>
      <c r="X105" s="955"/>
      <c r="Y105" s="111"/>
      <c r="Z105" s="111"/>
    </row>
    <row r="106" spans="1:26" s="281" customFormat="1" ht="2.25" customHeight="1">
      <c r="A106" s="111"/>
      <c r="B106" s="11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11"/>
      <c r="Z106" s="127"/>
    </row>
    <row r="107" spans="1:26" s="537" customFormat="1" ht="25.5">
      <c r="A107" s="534"/>
      <c r="B107" s="534"/>
      <c r="C107" s="535"/>
      <c r="D107" s="536"/>
      <c r="E107" s="528" t="s">
        <v>485</v>
      </c>
      <c r="F107" s="1236" t="s">
        <v>489</v>
      </c>
      <c r="G107" s="1236"/>
      <c r="H107" s="1236"/>
      <c r="I107" s="1236" t="s">
        <v>490</v>
      </c>
      <c r="J107" s="1236"/>
      <c r="K107" s="1236"/>
      <c r="L107" s="1236"/>
      <c r="M107" s="1236" t="s">
        <v>491</v>
      </c>
      <c r="N107" s="1236"/>
      <c r="O107" s="1236"/>
      <c r="P107" s="1236"/>
      <c r="Q107" s="1236" t="s">
        <v>486</v>
      </c>
      <c r="R107" s="1236"/>
      <c r="S107" s="1236"/>
      <c r="T107" s="1236"/>
      <c r="U107" s="1236" t="s">
        <v>492</v>
      </c>
      <c r="V107" s="1236"/>
      <c r="W107" s="1236"/>
      <c r="X107" s="1236"/>
      <c r="Y107" s="1236"/>
      <c r="Z107" s="536"/>
    </row>
    <row r="108" spans="1:26" s="537" customFormat="1" ht="12.75">
      <c r="A108" s="534"/>
      <c r="B108" s="534"/>
      <c r="C108" s="535"/>
      <c r="D108" s="546"/>
      <c r="E108" s="530">
        <v>1</v>
      </c>
      <c r="F108" s="1238"/>
      <c r="G108" s="1238"/>
      <c r="H108" s="1238"/>
      <c r="I108" s="1237"/>
      <c r="J108" s="1237"/>
      <c r="K108" s="1237"/>
      <c r="L108" s="1237"/>
      <c r="M108" s="1237"/>
      <c r="N108" s="1237"/>
      <c r="O108" s="1237"/>
      <c r="P108" s="1237"/>
      <c r="Q108" s="1237"/>
      <c r="R108" s="1237"/>
      <c r="S108" s="1237"/>
      <c r="T108" s="1237"/>
      <c r="U108" s="1235"/>
      <c r="V108" s="1235"/>
      <c r="W108" s="1235"/>
      <c r="X108" s="1235"/>
      <c r="Y108" s="1235"/>
      <c r="Z108" s="538"/>
    </row>
    <row r="109" spans="1:26" s="537" customFormat="1" ht="12.75">
      <c r="A109" s="534"/>
      <c r="B109" s="534"/>
      <c r="C109" s="535"/>
      <c r="D109" s="546"/>
      <c r="E109" s="530">
        <v>2</v>
      </c>
      <c r="F109" s="1238"/>
      <c r="G109" s="1238"/>
      <c r="H109" s="1238"/>
      <c r="I109" s="1237"/>
      <c r="J109" s="1237"/>
      <c r="K109" s="1237"/>
      <c r="L109" s="1237"/>
      <c r="M109" s="1237"/>
      <c r="N109" s="1237"/>
      <c r="O109" s="1237"/>
      <c r="P109" s="1237"/>
      <c r="Q109" s="1237"/>
      <c r="R109" s="1237"/>
      <c r="S109" s="1237"/>
      <c r="T109" s="1237"/>
      <c r="U109" s="1235"/>
      <c r="V109" s="1235"/>
      <c r="W109" s="1235"/>
      <c r="X109" s="1235"/>
      <c r="Y109" s="1235"/>
      <c r="Z109" s="538"/>
    </row>
    <row r="110" spans="1:26" s="537" customFormat="1" ht="12.75">
      <c r="A110" s="534"/>
      <c r="B110" s="534"/>
      <c r="C110" s="535"/>
      <c r="D110" s="546"/>
      <c r="E110" s="530">
        <v>3</v>
      </c>
      <c r="F110" s="1238"/>
      <c r="G110" s="1238"/>
      <c r="H110" s="1238"/>
      <c r="I110" s="1237"/>
      <c r="J110" s="1237"/>
      <c r="K110" s="1237"/>
      <c r="L110" s="1237"/>
      <c r="M110" s="1237"/>
      <c r="N110" s="1237"/>
      <c r="O110" s="1237"/>
      <c r="P110" s="1237"/>
      <c r="Q110" s="1237"/>
      <c r="R110" s="1237"/>
      <c r="S110" s="1237"/>
      <c r="T110" s="1237"/>
      <c r="U110" s="1235"/>
      <c r="V110" s="1235"/>
      <c r="W110" s="1235"/>
      <c r="X110" s="1235"/>
      <c r="Y110" s="1235"/>
      <c r="Z110" s="538"/>
    </row>
    <row r="111" spans="1:26" s="537" customFormat="1" ht="12.75">
      <c r="A111" s="534"/>
      <c r="B111" s="534"/>
      <c r="C111" s="535"/>
      <c r="D111" s="546"/>
      <c r="E111" s="530">
        <v>4</v>
      </c>
      <c r="F111" s="1238"/>
      <c r="G111" s="1238"/>
      <c r="H111" s="1238"/>
      <c r="I111" s="1237"/>
      <c r="J111" s="1237"/>
      <c r="K111" s="1237"/>
      <c r="L111" s="1237"/>
      <c r="M111" s="1237"/>
      <c r="N111" s="1237"/>
      <c r="O111" s="1237"/>
      <c r="P111" s="1237"/>
      <c r="Q111" s="1237"/>
      <c r="R111" s="1237"/>
      <c r="S111" s="1237"/>
      <c r="T111" s="1237"/>
      <c r="U111" s="1235"/>
      <c r="V111" s="1235"/>
      <c r="W111" s="1235"/>
      <c r="X111" s="1235"/>
      <c r="Y111" s="1235"/>
      <c r="Z111" s="538"/>
    </row>
    <row r="112" spans="1:26" s="537" customFormat="1" ht="12.75">
      <c r="A112" s="534"/>
      <c r="B112" s="534"/>
      <c r="C112" s="535"/>
      <c r="D112" s="546"/>
      <c r="E112" s="530">
        <v>5</v>
      </c>
      <c r="F112" s="1238"/>
      <c r="G112" s="1238"/>
      <c r="H112" s="1238"/>
      <c r="I112" s="1237"/>
      <c r="J112" s="1237"/>
      <c r="K112" s="1237"/>
      <c r="L112" s="1237"/>
      <c r="M112" s="1237"/>
      <c r="N112" s="1237"/>
      <c r="O112" s="1237"/>
      <c r="P112" s="1237"/>
      <c r="Q112" s="1237"/>
      <c r="R112" s="1237"/>
      <c r="S112" s="1237"/>
      <c r="T112" s="1237"/>
      <c r="U112" s="1235"/>
      <c r="V112" s="1235"/>
      <c r="W112" s="1235"/>
      <c r="X112" s="1235"/>
      <c r="Y112" s="1235"/>
      <c r="Z112" s="538"/>
    </row>
    <row r="113" spans="1:26" s="537" customFormat="1" ht="12.75">
      <c r="A113" s="534"/>
      <c r="B113" s="534"/>
      <c r="C113" s="535"/>
      <c r="D113" s="546"/>
      <c r="E113" s="530">
        <v>6</v>
      </c>
      <c r="F113" s="1238"/>
      <c r="G113" s="1238"/>
      <c r="H113" s="1238"/>
      <c r="I113" s="1237"/>
      <c r="J113" s="1237"/>
      <c r="K113" s="1237"/>
      <c r="L113" s="1237"/>
      <c r="M113" s="1237"/>
      <c r="N113" s="1237"/>
      <c r="O113" s="1237"/>
      <c r="P113" s="1237"/>
      <c r="Q113" s="1237"/>
      <c r="R113" s="1237"/>
      <c r="S113" s="1237"/>
      <c r="T113" s="1237"/>
      <c r="U113" s="1235"/>
      <c r="V113" s="1235"/>
      <c r="W113" s="1235"/>
      <c r="X113" s="1235"/>
      <c r="Y113" s="1235"/>
      <c r="Z113" s="538"/>
    </row>
    <row r="114" spans="1:26" s="537" customFormat="1" ht="12.75">
      <c r="A114" s="534"/>
      <c r="B114" s="534"/>
      <c r="C114" s="535"/>
      <c r="D114" s="546"/>
      <c r="E114" s="530">
        <v>7</v>
      </c>
      <c r="F114" s="1238"/>
      <c r="G114" s="1238"/>
      <c r="H114" s="1238"/>
      <c r="I114" s="1237"/>
      <c r="J114" s="1237"/>
      <c r="K114" s="1237"/>
      <c r="L114" s="1237"/>
      <c r="M114" s="1237"/>
      <c r="N114" s="1237"/>
      <c r="O114" s="1237"/>
      <c r="P114" s="1237"/>
      <c r="Q114" s="1237"/>
      <c r="R114" s="1237"/>
      <c r="S114" s="1237"/>
      <c r="T114" s="1237"/>
      <c r="U114" s="1235"/>
      <c r="V114" s="1235"/>
      <c r="W114" s="1235"/>
      <c r="X114" s="1235"/>
      <c r="Y114" s="1235"/>
      <c r="Z114" s="538"/>
    </row>
    <row r="115" spans="1:26" s="537" customFormat="1" ht="12.75">
      <c r="A115" s="534"/>
      <c r="B115" s="534"/>
      <c r="C115" s="535"/>
      <c r="D115" s="546"/>
      <c r="E115" s="530">
        <v>8</v>
      </c>
      <c r="F115" s="1238"/>
      <c r="G115" s="1238"/>
      <c r="H115" s="1238"/>
      <c r="I115" s="1237"/>
      <c r="J115" s="1237"/>
      <c r="K115" s="1237"/>
      <c r="L115" s="1237"/>
      <c r="M115" s="1237"/>
      <c r="N115" s="1237"/>
      <c r="O115" s="1237"/>
      <c r="P115" s="1237"/>
      <c r="Q115" s="1237"/>
      <c r="R115" s="1237"/>
      <c r="S115" s="1237"/>
      <c r="T115" s="1237"/>
      <c r="U115" s="1235"/>
      <c r="V115" s="1235"/>
      <c r="W115" s="1235"/>
      <c r="X115" s="1235"/>
      <c r="Y115" s="1235"/>
      <c r="Z115" s="547"/>
    </row>
    <row r="116" spans="1:26" s="537" customFormat="1" ht="12.75">
      <c r="A116" s="534"/>
      <c r="B116" s="534"/>
      <c r="C116" s="535"/>
      <c r="D116" s="546"/>
      <c r="E116" s="530">
        <v>9</v>
      </c>
      <c r="F116" s="1238"/>
      <c r="G116" s="1238"/>
      <c r="H116" s="1238"/>
      <c r="I116" s="1237"/>
      <c r="J116" s="1237"/>
      <c r="K116" s="1237"/>
      <c r="L116" s="1237"/>
      <c r="M116" s="1237"/>
      <c r="N116" s="1237"/>
      <c r="O116" s="1237"/>
      <c r="P116" s="1237"/>
      <c r="Q116" s="1237"/>
      <c r="R116" s="1237"/>
      <c r="S116" s="1237"/>
      <c r="T116" s="1237"/>
      <c r="U116" s="1235"/>
      <c r="V116" s="1235"/>
      <c r="W116" s="1235"/>
      <c r="X116" s="1235"/>
      <c r="Y116" s="1235"/>
      <c r="Z116" s="547"/>
    </row>
    <row r="117" spans="1:26" s="537" customFormat="1" ht="12.75">
      <c r="A117" s="534"/>
      <c r="B117" s="534"/>
      <c r="C117" s="535"/>
      <c r="D117" s="546"/>
      <c r="E117" s="530">
        <v>10</v>
      </c>
      <c r="F117" s="1238"/>
      <c r="G117" s="1238"/>
      <c r="H117" s="1238"/>
      <c r="I117" s="1237"/>
      <c r="J117" s="1237"/>
      <c r="K117" s="1237"/>
      <c r="L117" s="1237"/>
      <c r="M117" s="1237"/>
      <c r="N117" s="1237"/>
      <c r="O117" s="1237"/>
      <c r="P117" s="1237"/>
      <c r="Q117" s="1237"/>
      <c r="R117" s="1237"/>
      <c r="S117" s="1237"/>
      <c r="T117" s="1237"/>
      <c r="U117" s="1235"/>
      <c r="V117" s="1235"/>
      <c r="W117" s="1235"/>
      <c r="X117" s="1235"/>
      <c r="Y117" s="1235"/>
      <c r="Z117" s="547"/>
    </row>
    <row r="118" spans="1:26" s="537" customFormat="1" ht="12.75">
      <c r="A118" s="534"/>
      <c r="B118" s="534"/>
      <c r="C118" s="535"/>
      <c r="D118" s="546"/>
      <c r="E118" s="530">
        <v>11</v>
      </c>
      <c r="F118" s="1238"/>
      <c r="G118" s="1238"/>
      <c r="H118" s="1238"/>
      <c r="I118" s="1237"/>
      <c r="J118" s="1237"/>
      <c r="K118" s="1237"/>
      <c r="L118" s="1237"/>
      <c r="M118" s="1237"/>
      <c r="N118" s="1237"/>
      <c r="O118" s="1237"/>
      <c r="P118" s="1237"/>
      <c r="Q118" s="1237"/>
      <c r="R118" s="1237"/>
      <c r="S118" s="1237"/>
      <c r="T118" s="1237"/>
      <c r="U118" s="1235"/>
      <c r="V118" s="1235"/>
      <c r="W118" s="1235"/>
      <c r="X118" s="1235"/>
      <c r="Y118" s="1235"/>
      <c r="Z118" s="547"/>
    </row>
    <row r="119" spans="1:26" s="537" customFormat="1" ht="12.75">
      <c r="A119" s="534"/>
      <c r="B119" s="534"/>
      <c r="C119" s="535"/>
      <c r="D119" s="546"/>
      <c r="E119" s="530">
        <v>12</v>
      </c>
      <c r="F119" s="1238"/>
      <c r="G119" s="1238"/>
      <c r="H119" s="1238"/>
      <c r="I119" s="1237"/>
      <c r="J119" s="1237"/>
      <c r="K119" s="1237"/>
      <c r="L119" s="1237"/>
      <c r="M119" s="1237"/>
      <c r="N119" s="1237"/>
      <c r="O119" s="1237"/>
      <c r="P119" s="1237"/>
      <c r="Q119" s="1237"/>
      <c r="R119" s="1237"/>
      <c r="S119" s="1237"/>
      <c r="T119" s="1237"/>
      <c r="U119" s="1235"/>
      <c r="V119" s="1235"/>
      <c r="W119" s="1235"/>
      <c r="X119" s="1235"/>
      <c r="Y119" s="1235"/>
      <c r="Z119" s="547"/>
    </row>
    <row r="120" spans="1:26" s="537" customFormat="1" ht="12.75">
      <c r="A120" s="534"/>
      <c r="B120" s="534"/>
      <c r="C120" s="535"/>
      <c r="D120" s="546"/>
      <c r="E120" s="530">
        <v>13</v>
      </c>
      <c r="F120" s="1238"/>
      <c r="G120" s="1238"/>
      <c r="H120" s="1238"/>
      <c r="I120" s="1237"/>
      <c r="J120" s="1237"/>
      <c r="K120" s="1237"/>
      <c r="L120" s="1237"/>
      <c r="M120" s="1237"/>
      <c r="N120" s="1237"/>
      <c r="O120" s="1237"/>
      <c r="P120" s="1237"/>
      <c r="Q120" s="1237"/>
      <c r="R120" s="1237"/>
      <c r="S120" s="1237"/>
      <c r="T120" s="1237"/>
      <c r="U120" s="1235"/>
      <c r="V120" s="1235"/>
      <c r="W120" s="1235"/>
      <c r="X120" s="1235"/>
      <c r="Y120" s="1235"/>
      <c r="Z120" s="547"/>
    </row>
    <row r="121" spans="1:26" s="541" customFormat="1" ht="12.75">
      <c r="A121" s="534"/>
      <c r="B121" s="535"/>
      <c r="C121" s="539" t="s">
        <v>544</v>
      </c>
      <c r="D121" s="540"/>
      <c r="E121" s="542"/>
      <c r="F121" s="1236" t="s">
        <v>485</v>
      </c>
      <c r="G121" s="1236"/>
      <c r="H121" s="1236"/>
      <c r="I121" s="1236" t="s">
        <v>487</v>
      </c>
      <c r="J121" s="1236"/>
      <c r="K121" s="1236"/>
      <c r="L121" s="1236"/>
      <c r="M121" s="1236"/>
      <c r="N121" s="1236" t="s">
        <v>488</v>
      </c>
      <c r="O121" s="1236"/>
      <c r="P121" s="1236"/>
      <c r="Q121" s="1236"/>
      <c r="R121" s="1236"/>
      <c r="S121" s="1236" t="s">
        <v>27</v>
      </c>
      <c r="T121" s="1236"/>
      <c r="U121" s="1236"/>
      <c r="V121" s="1236"/>
      <c r="W121" s="1236"/>
      <c r="X121" s="1236"/>
      <c r="Y121" s="1236"/>
      <c r="Z121" s="548"/>
    </row>
    <row r="122" spans="1:26" s="541" customFormat="1" ht="12.75">
      <c r="A122" s="534"/>
      <c r="B122" s="535"/>
      <c r="C122" s="787">
        <f>SUM(Q108:T120)</f>
        <v>0</v>
      </c>
      <c r="D122" s="540"/>
      <c r="E122" s="542"/>
      <c r="F122" s="1250">
        <v>1</v>
      </c>
      <c r="G122" s="1250"/>
      <c r="H122" s="1250"/>
      <c r="I122" s="1235"/>
      <c r="J122" s="1235"/>
      <c r="K122" s="1235"/>
      <c r="L122" s="1235"/>
      <c r="M122" s="1235"/>
      <c r="N122" s="1249"/>
      <c r="O122" s="1249"/>
      <c r="P122" s="1249"/>
      <c r="Q122" s="1249"/>
      <c r="R122" s="1249"/>
      <c r="S122" s="1235"/>
      <c r="T122" s="1235"/>
      <c r="U122" s="1235"/>
      <c r="V122" s="1235"/>
      <c r="W122" s="1235"/>
      <c r="X122" s="1235"/>
      <c r="Y122" s="1235"/>
      <c r="Z122" s="548"/>
    </row>
    <row r="123" spans="1:26" s="541" customFormat="1" ht="12.75">
      <c r="A123" s="534"/>
      <c r="B123" s="535"/>
      <c r="C123" s="543"/>
      <c r="D123" s="543"/>
      <c r="E123" s="544"/>
      <c r="F123" s="1250">
        <v>2</v>
      </c>
      <c r="G123" s="1250"/>
      <c r="H123" s="1250"/>
      <c r="I123" s="1235"/>
      <c r="J123" s="1235"/>
      <c r="K123" s="1235"/>
      <c r="L123" s="1235"/>
      <c r="M123" s="1235"/>
      <c r="N123" s="1249"/>
      <c r="O123" s="1249"/>
      <c r="P123" s="1249"/>
      <c r="Q123" s="1249"/>
      <c r="R123" s="1249"/>
      <c r="S123" s="1235"/>
      <c r="T123" s="1235"/>
      <c r="U123" s="1235"/>
      <c r="V123" s="1235"/>
      <c r="W123" s="1235"/>
      <c r="X123" s="1235"/>
      <c r="Y123" s="1235"/>
      <c r="Z123" s="534"/>
    </row>
    <row r="124" spans="1:26" s="541" customFormat="1" ht="12.75">
      <c r="A124" s="534"/>
      <c r="B124" s="535"/>
      <c r="C124" s="535"/>
      <c r="D124" s="535"/>
      <c r="E124" s="535"/>
      <c r="F124" s="1250">
        <v>3</v>
      </c>
      <c r="G124" s="1250"/>
      <c r="H124" s="1250"/>
      <c r="I124" s="1235"/>
      <c r="J124" s="1235"/>
      <c r="K124" s="1235"/>
      <c r="L124" s="1235"/>
      <c r="M124" s="1235"/>
      <c r="N124" s="1249"/>
      <c r="O124" s="1249"/>
      <c r="P124" s="1249"/>
      <c r="Q124" s="1249"/>
      <c r="R124" s="1249"/>
      <c r="S124" s="1235"/>
      <c r="T124" s="1235"/>
      <c r="U124" s="1235"/>
      <c r="V124" s="1235"/>
      <c r="W124" s="1235"/>
      <c r="X124" s="1235"/>
      <c r="Y124" s="1235"/>
      <c r="Z124" s="534"/>
    </row>
    <row r="125" spans="1:26" s="541" customFormat="1" ht="12.75">
      <c r="A125" s="534"/>
      <c r="B125" s="534"/>
      <c r="C125" s="535"/>
      <c r="D125" s="535"/>
      <c r="E125" s="535"/>
      <c r="F125" s="1250">
        <v>4</v>
      </c>
      <c r="G125" s="1250"/>
      <c r="H125" s="1250"/>
      <c r="I125" s="1235"/>
      <c r="J125" s="1235"/>
      <c r="K125" s="1235"/>
      <c r="L125" s="1235"/>
      <c r="M125" s="1235"/>
      <c r="N125" s="1249"/>
      <c r="O125" s="1249"/>
      <c r="P125" s="1249"/>
      <c r="Q125" s="1249"/>
      <c r="R125" s="1249"/>
      <c r="S125" s="1235"/>
      <c r="T125" s="1235"/>
      <c r="U125" s="1235"/>
      <c r="V125" s="1235"/>
      <c r="W125" s="1235"/>
      <c r="X125" s="1235"/>
      <c r="Y125" s="1235"/>
      <c r="Z125" s="534"/>
    </row>
    <row r="126" spans="1:26" s="541" customFormat="1" ht="12.75">
      <c r="A126" s="534"/>
      <c r="B126" s="534"/>
      <c r="C126" s="535"/>
      <c r="D126" s="535"/>
      <c r="E126" s="535"/>
      <c r="F126" s="1250">
        <v>5</v>
      </c>
      <c r="G126" s="1250"/>
      <c r="H126" s="1250"/>
      <c r="I126" s="1235"/>
      <c r="J126" s="1235"/>
      <c r="K126" s="1235"/>
      <c r="L126" s="1235"/>
      <c r="M126" s="1235"/>
      <c r="N126" s="1249"/>
      <c r="O126" s="1249"/>
      <c r="P126" s="1249"/>
      <c r="Q126" s="1249"/>
      <c r="R126" s="1249"/>
      <c r="S126" s="1235"/>
      <c r="T126" s="1235"/>
      <c r="U126" s="1235"/>
      <c r="V126" s="1235"/>
      <c r="W126" s="1235"/>
      <c r="X126" s="1235"/>
      <c r="Y126" s="1235"/>
      <c r="Z126" s="534"/>
    </row>
    <row r="127" spans="1:26" s="541" customFormat="1" ht="12.75">
      <c r="A127" s="534"/>
      <c r="B127" s="534"/>
      <c r="C127" s="535"/>
      <c r="D127" s="545"/>
      <c r="E127" s="535"/>
      <c r="F127" s="1250">
        <v>6</v>
      </c>
      <c r="G127" s="1250"/>
      <c r="H127" s="1250"/>
      <c r="I127" s="1235"/>
      <c r="J127" s="1235"/>
      <c r="K127" s="1235"/>
      <c r="L127" s="1235"/>
      <c r="M127" s="1235"/>
      <c r="N127" s="1249"/>
      <c r="O127" s="1249"/>
      <c r="P127" s="1249"/>
      <c r="Q127" s="1249"/>
      <c r="R127" s="1249"/>
      <c r="S127" s="1235"/>
      <c r="T127" s="1235"/>
      <c r="U127" s="1235"/>
      <c r="V127" s="1235"/>
      <c r="W127" s="1235"/>
      <c r="X127" s="1235"/>
      <c r="Y127" s="1235"/>
      <c r="Z127" s="534"/>
    </row>
    <row r="128" spans="1:26" s="541" customFormat="1" ht="12.75">
      <c r="A128" s="534"/>
      <c r="B128" s="534"/>
      <c r="C128" s="535"/>
      <c r="D128" s="545"/>
      <c r="E128" s="535"/>
      <c r="F128" s="1250">
        <v>7</v>
      </c>
      <c r="G128" s="1250"/>
      <c r="H128" s="1250"/>
      <c r="I128" s="1235"/>
      <c r="J128" s="1235"/>
      <c r="K128" s="1235"/>
      <c r="L128" s="1235"/>
      <c r="M128" s="1235"/>
      <c r="N128" s="1249"/>
      <c r="O128" s="1249"/>
      <c r="P128" s="1249"/>
      <c r="Q128" s="1249"/>
      <c r="R128" s="1249"/>
      <c r="S128" s="1235"/>
      <c r="T128" s="1235"/>
      <c r="U128" s="1235"/>
      <c r="V128" s="1235"/>
      <c r="W128" s="1235"/>
      <c r="X128" s="1235"/>
      <c r="Y128" s="1235"/>
      <c r="Z128" s="534"/>
    </row>
    <row r="129" spans="1:26" s="541" customFormat="1" ht="12.75">
      <c r="A129" s="534"/>
      <c r="B129" s="534"/>
      <c r="C129" s="535"/>
      <c r="D129" s="535"/>
      <c r="E129" s="535"/>
      <c r="F129" s="1250">
        <v>8</v>
      </c>
      <c r="G129" s="1250"/>
      <c r="H129" s="1250"/>
      <c r="I129" s="1235"/>
      <c r="J129" s="1235"/>
      <c r="K129" s="1235"/>
      <c r="L129" s="1235"/>
      <c r="M129" s="1235"/>
      <c r="N129" s="1249"/>
      <c r="O129" s="1249"/>
      <c r="P129" s="1249"/>
      <c r="Q129" s="1249"/>
      <c r="R129" s="1249"/>
      <c r="S129" s="1235"/>
      <c r="T129" s="1235"/>
      <c r="U129" s="1235"/>
      <c r="V129" s="1235"/>
      <c r="W129" s="1235"/>
      <c r="X129" s="1235"/>
      <c r="Y129" s="1235"/>
      <c r="Z129" s="534"/>
    </row>
    <row r="130" spans="1:26" s="541" customFormat="1" ht="12.75">
      <c r="A130" s="534"/>
      <c r="B130" s="534"/>
      <c r="C130" s="535"/>
      <c r="D130" s="535"/>
      <c r="E130" s="535"/>
      <c r="F130" s="1250">
        <v>9</v>
      </c>
      <c r="G130" s="1250"/>
      <c r="H130" s="1250"/>
      <c r="I130" s="1235"/>
      <c r="J130" s="1235"/>
      <c r="K130" s="1235"/>
      <c r="L130" s="1235"/>
      <c r="M130" s="1235"/>
      <c r="N130" s="1249"/>
      <c r="O130" s="1249"/>
      <c r="P130" s="1249"/>
      <c r="Q130" s="1249"/>
      <c r="R130" s="1249"/>
      <c r="S130" s="1235"/>
      <c r="T130" s="1235"/>
      <c r="U130" s="1235"/>
      <c r="V130" s="1235"/>
      <c r="W130" s="1235"/>
      <c r="X130" s="1235"/>
      <c r="Y130" s="1235"/>
      <c r="Z130" s="534"/>
    </row>
    <row r="131" spans="1:26" s="541" customFormat="1" ht="12.75">
      <c r="A131" s="534"/>
      <c r="B131" s="534"/>
      <c r="C131" s="534"/>
      <c r="D131" s="534"/>
      <c r="E131" s="534"/>
      <c r="F131" s="1250">
        <v>10</v>
      </c>
      <c r="G131" s="1250"/>
      <c r="H131" s="1250"/>
      <c r="I131" s="1235"/>
      <c r="J131" s="1235"/>
      <c r="K131" s="1235"/>
      <c r="L131" s="1235"/>
      <c r="M131" s="1235"/>
      <c r="N131" s="1249"/>
      <c r="O131" s="1249"/>
      <c r="P131" s="1249"/>
      <c r="Q131" s="1249"/>
      <c r="R131" s="1249"/>
      <c r="S131" s="1235"/>
      <c r="T131" s="1235"/>
      <c r="U131" s="1235"/>
      <c r="V131" s="1235"/>
      <c r="W131" s="1235"/>
      <c r="X131" s="1235"/>
      <c r="Y131" s="1235"/>
      <c r="Z131" s="534"/>
    </row>
    <row r="132" spans="1:26">
      <c r="A132" s="111"/>
      <c r="B132" s="111"/>
      <c r="C132" s="111"/>
      <c r="D132" s="111"/>
      <c r="E132" s="111"/>
      <c r="F132" s="1250">
        <v>11</v>
      </c>
      <c r="G132" s="1250"/>
      <c r="H132" s="1250"/>
      <c r="I132" s="1235"/>
      <c r="J132" s="1235"/>
      <c r="K132" s="1235"/>
      <c r="L132" s="1235"/>
      <c r="M132" s="1235"/>
      <c r="N132" s="1249"/>
      <c r="O132" s="1249"/>
      <c r="P132" s="1249"/>
      <c r="Q132" s="1249"/>
      <c r="R132" s="1249"/>
      <c r="S132" s="1235"/>
      <c r="T132" s="1235"/>
      <c r="U132" s="1235"/>
      <c r="V132" s="1235"/>
      <c r="W132" s="1235"/>
      <c r="X132" s="1235"/>
      <c r="Y132" s="1235"/>
      <c r="Z132" s="111"/>
    </row>
    <row r="133" spans="1:26">
      <c r="A133" s="788"/>
      <c r="B133" s="788"/>
      <c r="C133" s="788"/>
      <c r="D133" s="788"/>
      <c r="E133" s="788"/>
      <c r="F133" s="1250">
        <v>12</v>
      </c>
      <c r="G133" s="1250"/>
      <c r="H133" s="1250"/>
      <c r="I133" s="1235"/>
      <c r="J133" s="1235"/>
      <c r="K133" s="1235"/>
      <c r="L133" s="1235"/>
      <c r="M133" s="1235"/>
      <c r="N133" s="1249"/>
      <c r="O133" s="1249"/>
      <c r="P133" s="1249"/>
      <c r="Q133" s="1249"/>
      <c r="R133" s="1249"/>
      <c r="S133" s="1235"/>
      <c r="T133" s="1235"/>
      <c r="U133" s="1235"/>
      <c r="V133" s="1235"/>
      <c r="W133" s="1235"/>
      <c r="X133" s="1235"/>
      <c r="Y133" s="1235"/>
    </row>
    <row r="134" spans="1:26">
      <c r="A134" s="788"/>
      <c r="B134" s="788"/>
      <c r="C134" s="788"/>
      <c r="D134" s="788"/>
      <c r="E134" s="788"/>
      <c r="F134" s="1250">
        <v>13</v>
      </c>
      <c r="G134" s="1250"/>
      <c r="H134" s="1250"/>
      <c r="I134" s="1235"/>
      <c r="J134" s="1235"/>
      <c r="K134" s="1235"/>
      <c r="L134" s="1235"/>
      <c r="M134" s="1235"/>
      <c r="N134" s="1249"/>
      <c r="O134" s="1249"/>
      <c r="P134" s="1249"/>
      <c r="Q134" s="1249"/>
      <c r="R134" s="1249"/>
      <c r="S134" s="1235"/>
      <c r="T134" s="1235"/>
      <c r="U134" s="1235"/>
      <c r="V134" s="1235"/>
      <c r="W134" s="1235"/>
      <c r="X134" s="1235"/>
      <c r="Y134" s="1235"/>
    </row>
    <row r="135" spans="1:26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 spans="1:26" hidden="1"/>
    <row r="137" spans="1:26" hidden="1"/>
    <row r="138" spans="1:26" hidden="1"/>
    <row r="139" spans="1:26" hidden="1"/>
    <row r="140" spans="1:26" hidden="1"/>
    <row r="141" spans="1:26" hidden="1"/>
    <row r="142" spans="1:26" hidden="1"/>
    <row r="143" spans="1:26" hidden="1"/>
    <row r="144" spans="1:26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</sheetData>
  <sheetProtection password="E221" sheet="1" objects="1" scenarios="1" formatCells="0" formatColumns="0" formatRows="0"/>
  <mergeCells count="456">
    <mergeCell ref="A1:I1"/>
    <mergeCell ref="J1:S1"/>
    <mergeCell ref="S134:Y134"/>
    <mergeCell ref="S133:Y133"/>
    <mergeCell ref="F132:H132"/>
    <mergeCell ref="I132:M132"/>
    <mergeCell ref="F133:H133"/>
    <mergeCell ref="I125:M125"/>
    <mergeCell ref="F134:H134"/>
    <mergeCell ref="I134:M134"/>
    <mergeCell ref="F129:H129"/>
    <mergeCell ref="N134:R134"/>
    <mergeCell ref="S131:Y131"/>
    <mergeCell ref="F131:H131"/>
    <mergeCell ref="T1:Z1"/>
    <mergeCell ref="M118:P118"/>
    <mergeCell ref="F122:H122"/>
    <mergeCell ref="F127:H127"/>
    <mergeCell ref="I127:M127"/>
    <mergeCell ref="F125:H125"/>
    <mergeCell ref="I133:M133"/>
    <mergeCell ref="N133:R133"/>
    <mergeCell ref="N132:R132"/>
    <mergeCell ref="S132:Y132"/>
    <mergeCell ref="F130:H130"/>
    <mergeCell ref="I131:M131"/>
    <mergeCell ref="N131:R131"/>
    <mergeCell ref="S130:Y130"/>
    <mergeCell ref="I129:M129"/>
    <mergeCell ref="N129:R129"/>
    <mergeCell ref="I130:M130"/>
    <mergeCell ref="N130:R130"/>
    <mergeCell ref="S129:Y129"/>
    <mergeCell ref="F128:H128"/>
    <mergeCell ref="I126:M126"/>
    <mergeCell ref="N128:R128"/>
    <mergeCell ref="F126:H126"/>
    <mergeCell ref="N127:R127"/>
    <mergeCell ref="I128:M128"/>
    <mergeCell ref="S122:Y122"/>
    <mergeCell ref="S128:Y128"/>
    <mergeCell ref="S127:Y127"/>
    <mergeCell ref="N126:R126"/>
    <mergeCell ref="S125:Y125"/>
    <mergeCell ref="S126:Y126"/>
    <mergeCell ref="N125:R125"/>
    <mergeCell ref="S123:Y123"/>
    <mergeCell ref="S124:Y124"/>
    <mergeCell ref="N124:R124"/>
    <mergeCell ref="I119:L119"/>
    <mergeCell ref="M119:P119"/>
    <mergeCell ref="I121:M121"/>
    <mergeCell ref="N122:R122"/>
    <mergeCell ref="F123:H123"/>
    <mergeCell ref="I122:M122"/>
    <mergeCell ref="F119:H119"/>
    <mergeCell ref="F121:H121"/>
    <mergeCell ref="F120:H120"/>
    <mergeCell ref="I120:L120"/>
    <mergeCell ref="M120:P120"/>
    <mergeCell ref="I123:M123"/>
    <mergeCell ref="N123:R123"/>
    <mergeCell ref="F124:H124"/>
    <mergeCell ref="I124:M124"/>
    <mergeCell ref="S121:Y121"/>
    <mergeCell ref="U119:Y119"/>
    <mergeCell ref="Q119:T119"/>
    <mergeCell ref="N121:R121"/>
    <mergeCell ref="Q120:T120"/>
    <mergeCell ref="U120:Y120"/>
    <mergeCell ref="F116:H116"/>
    <mergeCell ref="I115:L115"/>
    <mergeCell ref="U115:Y115"/>
    <mergeCell ref="U118:Y118"/>
    <mergeCell ref="U116:Y116"/>
    <mergeCell ref="M115:P115"/>
    <mergeCell ref="Q115:T115"/>
    <mergeCell ref="U117:Y117"/>
    <mergeCell ref="Q118:T118"/>
    <mergeCell ref="I117:L117"/>
    <mergeCell ref="I116:L116"/>
    <mergeCell ref="M113:P113"/>
    <mergeCell ref="M112:P112"/>
    <mergeCell ref="I113:L113"/>
    <mergeCell ref="Q117:T117"/>
    <mergeCell ref="F118:H118"/>
    <mergeCell ref="I118:L118"/>
    <mergeCell ref="M117:P117"/>
    <mergeCell ref="F117:H117"/>
    <mergeCell ref="F115:H115"/>
    <mergeCell ref="Q107:T107"/>
    <mergeCell ref="Q110:T110"/>
    <mergeCell ref="Q111:T111"/>
    <mergeCell ref="U110:Y110"/>
    <mergeCell ref="I110:L110"/>
    <mergeCell ref="Q116:T116"/>
    <mergeCell ref="I112:L112"/>
    <mergeCell ref="M116:P116"/>
    <mergeCell ref="Q112:T112"/>
    <mergeCell ref="Q114:T114"/>
    <mergeCell ref="M114:P114"/>
    <mergeCell ref="F113:H113"/>
    <mergeCell ref="F114:H114"/>
    <mergeCell ref="I114:L114"/>
    <mergeCell ref="U112:Y112"/>
    <mergeCell ref="U113:Y113"/>
    <mergeCell ref="Q113:T113"/>
    <mergeCell ref="U99:W99"/>
    <mergeCell ref="U83:W83"/>
    <mergeCell ref="U93:W93"/>
    <mergeCell ref="U96:W96"/>
    <mergeCell ref="U114:Y114"/>
    <mergeCell ref="F111:H111"/>
    <mergeCell ref="M111:P111"/>
    <mergeCell ref="I111:L111"/>
    <mergeCell ref="U111:Y111"/>
    <mergeCell ref="F112:H112"/>
    <mergeCell ref="D91:S91"/>
    <mergeCell ref="U97:W97"/>
    <mergeCell ref="F110:H110"/>
    <mergeCell ref="F109:H109"/>
    <mergeCell ref="U100:W100"/>
    <mergeCell ref="M108:P108"/>
    <mergeCell ref="Q109:T109"/>
    <mergeCell ref="M110:P110"/>
    <mergeCell ref="Q108:T108"/>
    <mergeCell ref="M107:P107"/>
    <mergeCell ref="U76:W76"/>
    <mergeCell ref="D90:S90"/>
    <mergeCell ref="D77:F77"/>
    <mergeCell ref="D78:F78"/>
    <mergeCell ref="D79:F79"/>
    <mergeCell ref="D81:F81"/>
    <mergeCell ref="U82:W82"/>
    <mergeCell ref="U77:W77"/>
    <mergeCell ref="U90:W90"/>
    <mergeCell ref="U78:W78"/>
    <mergeCell ref="U80:W80"/>
    <mergeCell ref="U81:W81"/>
    <mergeCell ref="U91:W91"/>
    <mergeCell ref="U98:W98"/>
    <mergeCell ref="U94:W94"/>
    <mergeCell ref="U95:W95"/>
    <mergeCell ref="U92:W92"/>
    <mergeCell ref="U86:W86"/>
    <mergeCell ref="T103:V103"/>
    <mergeCell ref="U108:Y108"/>
    <mergeCell ref="U109:Y109"/>
    <mergeCell ref="F107:H107"/>
    <mergeCell ref="I107:L107"/>
    <mergeCell ref="I109:L109"/>
    <mergeCell ref="F108:H108"/>
    <mergeCell ref="I108:L108"/>
    <mergeCell ref="U107:Y107"/>
    <mergeCell ref="M109:P109"/>
    <mergeCell ref="D94:S94"/>
    <mergeCell ref="D95:S95"/>
    <mergeCell ref="D100:S100"/>
    <mergeCell ref="R96:T96"/>
    <mergeCell ref="R97:T97"/>
    <mergeCell ref="R98:T98"/>
    <mergeCell ref="D96:O98"/>
    <mergeCell ref="E58:J58"/>
    <mergeCell ref="J50:L50"/>
    <mergeCell ref="E50:I50"/>
    <mergeCell ref="J49:L49"/>
    <mergeCell ref="E57:J57"/>
    <mergeCell ref="E49:I49"/>
    <mergeCell ref="E47:I47"/>
    <mergeCell ref="M47:O47"/>
    <mergeCell ref="U27:V27"/>
    <mergeCell ref="I29:J29"/>
    <mergeCell ref="U29:V29"/>
    <mergeCell ref="I31:J31"/>
    <mergeCell ref="U28:V28"/>
    <mergeCell ref="I28:J28"/>
    <mergeCell ref="M29:N29"/>
    <mergeCell ref="I30:J30"/>
    <mergeCell ref="I13:J13"/>
    <mergeCell ref="M13:N13"/>
    <mergeCell ref="G20:H20"/>
    <mergeCell ref="I18:J18"/>
    <mergeCell ref="G16:H16"/>
    <mergeCell ref="I19:J19"/>
    <mergeCell ref="I20:J20"/>
    <mergeCell ref="K19:L19"/>
    <mergeCell ref="I16:J16"/>
    <mergeCell ref="K16:L16"/>
    <mergeCell ref="G12:H12"/>
    <mergeCell ref="G13:H13"/>
    <mergeCell ref="G15:H15"/>
    <mergeCell ref="G14:H14"/>
    <mergeCell ref="O12:P12"/>
    <mergeCell ref="O13:P13"/>
    <mergeCell ref="M12:N12"/>
    <mergeCell ref="I12:J12"/>
    <mergeCell ref="K12:L12"/>
    <mergeCell ref="K13:L13"/>
    <mergeCell ref="W13:X13"/>
    <mergeCell ref="W14:X14"/>
    <mergeCell ref="K23:L23"/>
    <mergeCell ref="K20:L20"/>
    <mergeCell ref="K21:L21"/>
    <mergeCell ref="K22:L22"/>
    <mergeCell ref="K15:L15"/>
    <mergeCell ref="K14:L14"/>
    <mergeCell ref="O14:P14"/>
    <mergeCell ref="M14:N14"/>
    <mergeCell ref="U30:V30"/>
    <mergeCell ref="M30:N30"/>
    <mergeCell ref="I23:J23"/>
    <mergeCell ref="K24:L24"/>
    <mergeCell ref="I24:J24"/>
    <mergeCell ref="G25:H25"/>
    <mergeCell ref="O23:P23"/>
    <mergeCell ref="K25:L25"/>
    <mergeCell ref="I25:J25"/>
    <mergeCell ref="M16:N16"/>
    <mergeCell ref="E23:F23"/>
    <mergeCell ref="I22:J22"/>
    <mergeCell ref="I21:J21"/>
    <mergeCell ref="G18:H18"/>
    <mergeCell ref="G19:H19"/>
    <mergeCell ref="G21:H21"/>
    <mergeCell ref="K18:L18"/>
    <mergeCell ref="G17:H17"/>
    <mergeCell ref="K17:L17"/>
    <mergeCell ref="U15:V15"/>
    <mergeCell ref="U16:V16"/>
    <mergeCell ref="O15:P15"/>
    <mergeCell ref="O16:P16"/>
    <mergeCell ref="I15:J15"/>
    <mergeCell ref="G22:H22"/>
    <mergeCell ref="O18:P18"/>
    <mergeCell ref="O19:P19"/>
    <mergeCell ref="M17:N17"/>
    <mergeCell ref="M15:N15"/>
    <mergeCell ref="W17:X17"/>
    <mergeCell ref="W18:X18"/>
    <mergeCell ref="E22:F22"/>
    <mergeCell ref="C22:D22"/>
    <mergeCell ref="G23:H23"/>
    <mergeCell ref="U12:V12"/>
    <mergeCell ref="Q17:R17"/>
    <mergeCell ref="U13:V13"/>
    <mergeCell ref="U14:V14"/>
    <mergeCell ref="Q15:R15"/>
    <mergeCell ref="W23:X23"/>
    <mergeCell ref="W19:X19"/>
    <mergeCell ref="W20:X20"/>
    <mergeCell ref="W21:X21"/>
    <mergeCell ref="W22:X22"/>
    <mergeCell ref="U19:V19"/>
    <mergeCell ref="U22:V22"/>
    <mergeCell ref="U23:V23"/>
    <mergeCell ref="U20:V20"/>
    <mergeCell ref="U21:V21"/>
    <mergeCell ref="Q16:R16"/>
    <mergeCell ref="U17:V17"/>
    <mergeCell ref="I26:J26"/>
    <mergeCell ref="K26:L26"/>
    <mergeCell ref="O26:P26"/>
    <mergeCell ref="Q20:R20"/>
    <mergeCell ref="O25:P25"/>
    <mergeCell ref="Q25:R25"/>
    <mergeCell ref="O21:P21"/>
    <mergeCell ref="O20:P20"/>
    <mergeCell ref="M22:N22"/>
    <mergeCell ref="Q21:R21"/>
    <mergeCell ref="D37:D40"/>
    <mergeCell ref="K30:L30"/>
    <mergeCell ref="K31:L31"/>
    <mergeCell ref="E37:S38"/>
    <mergeCell ref="E36:S36"/>
    <mergeCell ref="E39:P39"/>
    <mergeCell ref="G31:H31"/>
    <mergeCell ref="C31:D31"/>
    <mergeCell ref="C30:D30"/>
    <mergeCell ref="E30:F30"/>
    <mergeCell ref="B9:B10"/>
    <mergeCell ref="E9:X9"/>
    <mergeCell ref="C9:D10"/>
    <mergeCell ref="O10:P10"/>
    <mergeCell ref="M10:N10"/>
    <mergeCell ref="K10:L10"/>
    <mergeCell ref="I10:J10"/>
    <mergeCell ref="Q10:R10"/>
    <mergeCell ref="G10:H10"/>
    <mergeCell ref="E10:F10"/>
    <mergeCell ref="C96:C98"/>
    <mergeCell ref="D92:S92"/>
    <mergeCell ref="D93:S93"/>
    <mergeCell ref="U71:W71"/>
    <mergeCell ref="U72:W72"/>
    <mergeCell ref="D80:E80"/>
    <mergeCell ref="U79:W79"/>
    <mergeCell ref="U84:W84"/>
    <mergeCell ref="U85:W85"/>
    <mergeCell ref="D76:F76"/>
    <mergeCell ref="E26:F26"/>
    <mergeCell ref="E29:F29"/>
    <mergeCell ref="G29:H29"/>
    <mergeCell ref="M49:O49"/>
    <mergeCell ref="O29:P29"/>
    <mergeCell ref="E48:I48"/>
    <mergeCell ref="E46:I46"/>
    <mergeCell ref="K27:L27"/>
    <mergeCell ref="M45:O45"/>
    <mergeCell ref="J45:L45"/>
    <mergeCell ref="U31:V31"/>
    <mergeCell ref="T47:X47"/>
    <mergeCell ref="W25:X25"/>
    <mergeCell ref="U25:V25"/>
    <mergeCell ref="N59:R59"/>
    <mergeCell ref="P49:S49"/>
    <mergeCell ref="T45:X45"/>
    <mergeCell ref="Q31:R31"/>
    <mergeCell ref="Q27:R27"/>
    <mergeCell ref="Q28:R28"/>
    <mergeCell ref="J48:L48"/>
    <mergeCell ref="J46:L46"/>
    <mergeCell ref="J47:L47"/>
    <mergeCell ref="M46:O46"/>
    <mergeCell ref="M48:O48"/>
    <mergeCell ref="W24:X24"/>
    <mergeCell ref="Q26:R26"/>
    <mergeCell ref="U24:V24"/>
    <mergeCell ref="P46:S46"/>
    <mergeCell ref="T46:X46"/>
    <mergeCell ref="U74:W74"/>
    <mergeCell ref="S65:T65"/>
    <mergeCell ref="M50:O50"/>
    <mergeCell ref="M58:R58"/>
    <mergeCell ref="U69:W69"/>
    <mergeCell ref="T59:X59"/>
    <mergeCell ref="U70:W70"/>
    <mergeCell ref="U73:W73"/>
    <mergeCell ref="T57:X57"/>
    <mergeCell ref="N57:R57"/>
    <mergeCell ref="G30:H30"/>
    <mergeCell ref="E45:I45"/>
    <mergeCell ref="E42:S42"/>
    <mergeCell ref="Q40:S40"/>
    <mergeCell ref="E41:S41"/>
    <mergeCell ref="E40:P40"/>
    <mergeCell ref="M31:N31"/>
    <mergeCell ref="E31:F31"/>
    <mergeCell ref="P45:S45"/>
    <mergeCell ref="Q39:S39"/>
    <mergeCell ref="W4:X4"/>
    <mergeCell ref="U4:V4"/>
    <mergeCell ref="W10:X10"/>
    <mergeCell ref="U10:V10"/>
    <mergeCell ref="Q30:R30"/>
    <mergeCell ref="W27:X27"/>
    <mergeCell ref="W26:X26"/>
    <mergeCell ref="U26:V26"/>
    <mergeCell ref="Q29:R29"/>
    <mergeCell ref="U18:V18"/>
    <mergeCell ref="W12:X12"/>
    <mergeCell ref="Q19:R19"/>
    <mergeCell ref="D44:X44"/>
    <mergeCell ref="O31:P31"/>
    <mergeCell ref="W29:X29"/>
    <mergeCell ref="W31:X31"/>
    <mergeCell ref="M27:N27"/>
    <mergeCell ref="I27:J27"/>
    <mergeCell ref="W30:X30"/>
    <mergeCell ref="O30:P30"/>
    <mergeCell ref="G27:H27"/>
    <mergeCell ref="C29:D29"/>
    <mergeCell ref="C27:D27"/>
    <mergeCell ref="E27:F27"/>
    <mergeCell ref="G28:H28"/>
    <mergeCell ref="C28:D28"/>
    <mergeCell ref="E28:F28"/>
    <mergeCell ref="C16:D16"/>
    <mergeCell ref="C17:D17"/>
    <mergeCell ref="C15:D15"/>
    <mergeCell ref="E17:F17"/>
    <mergeCell ref="E16:F16"/>
    <mergeCell ref="E15:F15"/>
    <mergeCell ref="O17:P17"/>
    <mergeCell ref="C19:D19"/>
    <mergeCell ref="M24:N24"/>
    <mergeCell ref="M25:N25"/>
    <mergeCell ref="M21:N21"/>
    <mergeCell ref="M23:N23"/>
    <mergeCell ref="C21:D21"/>
    <mergeCell ref="E20:F20"/>
    <mergeCell ref="G24:H24"/>
    <mergeCell ref="I17:J17"/>
    <mergeCell ref="Q14:R14"/>
    <mergeCell ref="I14:J14"/>
    <mergeCell ref="C11:D11"/>
    <mergeCell ref="E12:F12"/>
    <mergeCell ref="E13:F13"/>
    <mergeCell ref="E14:F14"/>
    <mergeCell ref="C14:D14"/>
    <mergeCell ref="C12:D12"/>
    <mergeCell ref="C13:D13"/>
    <mergeCell ref="E11:F11"/>
    <mergeCell ref="M18:N18"/>
    <mergeCell ref="M19:N19"/>
    <mergeCell ref="M20:N20"/>
    <mergeCell ref="Q18:R18"/>
    <mergeCell ref="W11:X11"/>
    <mergeCell ref="U11:V11"/>
    <mergeCell ref="O11:P11"/>
    <mergeCell ref="Q11:R11"/>
    <mergeCell ref="W15:X15"/>
    <mergeCell ref="W16:X16"/>
    <mergeCell ref="C6:F6"/>
    <mergeCell ref="G6:X6"/>
    <mergeCell ref="C7:F7"/>
    <mergeCell ref="G7:X7"/>
    <mergeCell ref="K11:L11"/>
    <mergeCell ref="M26:N26"/>
    <mergeCell ref="O24:P24"/>
    <mergeCell ref="Q24:R24"/>
    <mergeCell ref="Q13:R13"/>
    <mergeCell ref="Q12:R12"/>
    <mergeCell ref="E18:F18"/>
    <mergeCell ref="E21:F21"/>
    <mergeCell ref="C18:D18"/>
    <mergeCell ref="C20:D20"/>
    <mergeCell ref="E19:F19"/>
    <mergeCell ref="C23:D23"/>
    <mergeCell ref="W28:X28"/>
    <mergeCell ref="M28:N28"/>
    <mergeCell ref="K28:L28"/>
    <mergeCell ref="K29:L29"/>
    <mergeCell ref="C24:D24"/>
    <mergeCell ref="C25:D25"/>
    <mergeCell ref="E25:F25"/>
    <mergeCell ref="E24:F24"/>
    <mergeCell ref="C26:D26"/>
    <mergeCell ref="G26:H26"/>
    <mergeCell ref="Q22:R22"/>
    <mergeCell ref="Q23:R23"/>
    <mergeCell ref="P50:S50"/>
    <mergeCell ref="O28:P28"/>
    <mergeCell ref="O27:P27"/>
    <mergeCell ref="P47:S47"/>
    <mergeCell ref="P48:S48"/>
    <mergeCell ref="O22:P22"/>
    <mergeCell ref="I11:J11"/>
    <mergeCell ref="M11:N11"/>
    <mergeCell ref="G11:H11"/>
    <mergeCell ref="U75:W75"/>
    <mergeCell ref="T49:X49"/>
    <mergeCell ref="T48:X48"/>
    <mergeCell ref="T50:X50"/>
    <mergeCell ref="S64:T64"/>
    <mergeCell ref="S58:X58"/>
    <mergeCell ref="D51:X51"/>
  </mergeCells>
  <phoneticPr fontId="19" type="noConversion"/>
  <hyperlinks>
    <hyperlink ref="A1" location="BACK" display="BACK"/>
    <hyperlink ref="A1:C1" location="MainMenu!A1" display="MainMenu!A1"/>
    <hyperlink ref="T1:Z1" location="'Emp PA Register'!A1" display="Fill up Pa Register Opsation"/>
  </hyperlinks>
  <printOptions horizontalCentered="1"/>
  <pageMargins left="0" right="0" top="0.5" bottom="0.5" header="0.25" footer="0.4"/>
  <pageSetup paperSize="9" scale="94" fitToHeight="2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  <rowBreaks count="1" manualBreakCount="1">
    <brk id="61" max="2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Q65536"/>
  <sheetViews>
    <sheetView showRowColHeaders="0" workbookViewId="0">
      <pane xSplit="1" ySplit="2" topLeftCell="B3" activePane="bottomRight" state="frozen"/>
      <selection activeCell="R67" sqref="R67"/>
      <selection pane="topRight" activeCell="R67" sqref="R67"/>
      <selection pane="bottomLeft" activeCell="R67" sqref="R67"/>
      <selection pane="bottomRight" activeCell="B3" sqref="B3"/>
    </sheetView>
  </sheetViews>
  <sheetFormatPr defaultColWidth="0" defaultRowHeight="15"/>
  <cols>
    <col min="1" max="1" width="1.5" style="86" customWidth="1"/>
    <col min="2" max="2" width="0.875" style="86" customWidth="1"/>
    <col min="3" max="3" width="3.875" style="86" bestFit="1" customWidth="1"/>
    <col min="4" max="4" width="3.5" style="86" customWidth="1"/>
    <col min="5" max="8" width="4.125" style="86" customWidth="1"/>
    <col min="9" max="9" width="3.625" style="86" customWidth="1"/>
    <col min="10" max="14" width="4.125" style="86" customWidth="1"/>
    <col min="15" max="16" width="3.5" style="86" customWidth="1"/>
    <col min="17" max="17" width="3.625" style="86" customWidth="1"/>
    <col min="18" max="18" width="4.625" style="86" customWidth="1"/>
    <col min="19" max="21" width="3.875" style="86" customWidth="1"/>
    <col min="22" max="22" width="3.375" style="86" customWidth="1"/>
    <col min="23" max="24" width="3.875" style="86" customWidth="1"/>
    <col min="25" max="25" width="1.125" style="86" customWidth="1"/>
    <col min="26" max="26" width="1.5" style="86" hidden="1" customWidth="1"/>
    <col min="27" max="27" width="3.875" style="86" hidden="1" customWidth="1"/>
    <col min="28" max="28" width="9.75" style="86" hidden="1" customWidth="1"/>
    <col min="29" max="29" width="12" style="86" hidden="1" customWidth="1"/>
    <col min="30" max="43" width="3.875" style="86" hidden="1" customWidth="1"/>
    <col min="44" max="16384" width="0" style="86" hidden="1"/>
  </cols>
  <sheetData>
    <row r="1" spans="1:25" s="2" customFormat="1" ht="30.75" customHeight="1" thickBot="1">
      <c r="A1" s="105" t="s">
        <v>233</v>
      </c>
      <c r="B1" s="1343" t="s">
        <v>252</v>
      </c>
      <c r="C1" s="1343"/>
      <c r="D1" s="1343"/>
      <c r="E1" s="1343"/>
      <c r="F1" s="1343"/>
      <c r="G1" s="1343"/>
      <c r="H1" s="1343"/>
      <c r="I1" s="1343"/>
      <c r="J1" s="574"/>
      <c r="K1" s="1344" t="s">
        <v>28</v>
      </c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4"/>
      <c r="X1" s="1344"/>
    </row>
    <row r="2" spans="1:25" s="2" customFormat="1" ht="18.75" customHeight="1" thickTop="1" thickBot="1">
      <c r="A2" s="105" t="s">
        <v>233</v>
      </c>
      <c r="B2" s="833"/>
      <c r="C2" s="834" t="s">
        <v>198</v>
      </c>
      <c r="D2" s="823"/>
      <c r="E2" s="823"/>
      <c r="F2" s="823"/>
      <c r="G2" s="823"/>
      <c r="H2" s="823"/>
      <c r="I2" s="823"/>
      <c r="J2" s="821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5"/>
    </row>
    <row r="3" spans="1:25" ht="21.75" customHeight="1" thickTop="1">
      <c r="A3" s="111"/>
      <c r="B3" s="108"/>
      <c r="C3" s="161" t="str">
        <f>'Other Deails'!A22</f>
        <v>DANGS DISTRICT PANCHAYAT, AHWA</v>
      </c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1"/>
    </row>
    <row r="4" spans="1:25" ht="15.75">
      <c r="A4" s="111"/>
      <c r="B4" s="111"/>
      <c r="C4" s="113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762" t="s">
        <v>156</v>
      </c>
      <c r="U4" s="1270">
        <f>Salary!U4</f>
        <v>40238</v>
      </c>
      <c r="V4" s="1270"/>
      <c r="W4" s="1271">
        <f>Salary!W4</f>
        <v>40603</v>
      </c>
      <c r="X4" s="1271"/>
      <c r="Y4" s="111"/>
    </row>
    <row r="5" spans="1:25" ht="15.75">
      <c r="A5" s="111"/>
      <c r="B5" s="111"/>
      <c r="C5" s="113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762" t="s">
        <v>157</v>
      </c>
      <c r="O5" s="1270">
        <f>W4</f>
        <v>40603</v>
      </c>
      <c r="P5" s="1275"/>
      <c r="Q5" s="1271">
        <f>O5+365</f>
        <v>40968</v>
      </c>
      <c r="R5" s="1276"/>
      <c r="S5" s="112"/>
      <c r="T5" s="112"/>
      <c r="U5" s="112"/>
      <c r="V5" s="112"/>
      <c r="W5" s="112"/>
      <c r="X5" s="112"/>
      <c r="Y5" s="111"/>
    </row>
    <row r="6" spans="1:25" ht="2.25" customHeight="1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</row>
    <row r="7" spans="1:25" ht="17.25" customHeight="1">
      <c r="A7" s="111"/>
      <c r="B7" s="111"/>
      <c r="C7" s="1171" t="s">
        <v>204</v>
      </c>
      <c r="D7" s="1172"/>
      <c r="E7" s="1172"/>
      <c r="F7" s="1173"/>
      <c r="G7" s="1272" t="str">
        <f>'Other Deails'!A6</f>
        <v>KIRITCHANDRA JAYANTILAL PATEL</v>
      </c>
      <c r="H7" s="1273"/>
      <c r="I7" s="1273"/>
      <c r="J7" s="1273"/>
      <c r="K7" s="1273"/>
      <c r="L7" s="1273"/>
      <c r="M7" s="1273"/>
      <c r="N7" s="1273"/>
      <c r="O7" s="1273"/>
      <c r="P7" s="1273"/>
      <c r="Q7" s="1273"/>
      <c r="R7" s="1273"/>
      <c r="S7" s="1273"/>
      <c r="T7" s="1273"/>
      <c r="U7" s="1273"/>
      <c r="V7" s="1273"/>
      <c r="W7" s="1273"/>
      <c r="X7" s="1274"/>
      <c r="Y7" s="111"/>
    </row>
    <row r="8" spans="1:25" ht="17.25" customHeight="1">
      <c r="A8" s="111"/>
      <c r="B8" s="111"/>
      <c r="C8" s="1171" t="s">
        <v>256</v>
      </c>
      <c r="D8" s="1172"/>
      <c r="E8" s="1172"/>
      <c r="F8" s="1173"/>
      <c r="G8" s="1272" t="str">
        <f>'Other Deails'!A16</f>
        <v>SENIOR CLERK</v>
      </c>
      <c r="H8" s="1273"/>
      <c r="I8" s="1273"/>
      <c r="J8" s="1273"/>
      <c r="K8" s="1273"/>
      <c r="L8" s="1273"/>
      <c r="M8" s="1273"/>
      <c r="N8" s="1273"/>
      <c r="O8" s="1273"/>
      <c r="P8" s="1273"/>
      <c r="Q8" s="1273"/>
      <c r="R8" s="1273"/>
      <c r="S8" s="1273"/>
      <c r="T8" s="1273"/>
      <c r="U8" s="1273"/>
      <c r="V8" s="1273"/>
      <c r="W8" s="1273"/>
      <c r="X8" s="1274"/>
      <c r="Y8" s="111"/>
    </row>
    <row r="9" spans="1:25" ht="21" customHeight="1">
      <c r="A9" s="111"/>
      <c r="B9" s="111"/>
      <c r="C9" s="1264" t="s">
        <v>29</v>
      </c>
      <c r="D9" s="1265"/>
      <c r="E9" s="1265"/>
      <c r="F9" s="1265"/>
      <c r="G9" s="1266"/>
      <c r="H9" s="1254" t="str">
        <f>CONCATENATE('Other Deails'!H8,'Other Deails'!L2,'Other Deails'!H9,'Other Deails'!L2,'Other Deails'!H10,'Other Deails'!L2,'Other Deails'!H11,'Other Deails'!L2,'Other Deails'!H12,'Other Deails'!L2,'Other Deails'!H13)</f>
        <v>8/111,Various Colony ,Sunset Point Road,Near SBI Staff Qtr,Ahwa-Dangs,GUJARAT</v>
      </c>
      <c r="I9" s="1255"/>
      <c r="J9" s="1255"/>
      <c r="K9" s="1255"/>
      <c r="L9" s="1255"/>
      <c r="M9" s="1255"/>
      <c r="N9" s="1255"/>
      <c r="O9" s="1255"/>
      <c r="P9" s="1255"/>
      <c r="Q9" s="1255"/>
      <c r="R9" s="1255"/>
      <c r="S9" s="1255"/>
      <c r="T9" s="1255"/>
      <c r="U9" s="1255"/>
      <c r="V9" s="1255"/>
      <c r="W9" s="1255"/>
      <c r="X9" s="1256"/>
      <c r="Y9" s="111"/>
    </row>
    <row r="10" spans="1:25" ht="21" customHeight="1">
      <c r="A10" s="111"/>
      <c r="B10" s="111"/>
      <c r="C10" s="1267"/>
      <c r="D10" s="1268"/>
      <c r="E10" s="1268"/>
      <c r="F10" s="1268"/>
      <c r="G10" s="1269"/>
      <c r="H10" s="1257"/>
      <c r="I10" s="1258"/>
      <c r="J10" s="1258"/>
      <c r="K10" s="1258"/>
      <c r="L10" s="1258"/>
      <c r="M10" s="1258"/>
      <c r="N10" s="1258"/>
      <c r="O10" s="1258"/>
      <c r="P10" s="1258"/>
      <c r="Q10" s="1258"/>
      <c r="R10" s="1258"/>
      <c r="S10" s="1258"/>
      <c r="T10" s="1258"/>
      <c r="U10" s="1258"/>
      <c r="V10" s="1258"/>
      <c r="W10" s="1258"/>
      <c r="X10" s="1259"/>
      <c r="Y10" s="111"/>
    </row>
    <row r="11" spans="1:25" ht="15.75">
      <c r="A11" s="111"/>
      <c r="B11" s="111"/>
      <c r="C11" s="117" t="s">
        <v>338</v>
      </c>
      <c r="D11" s="117"/>
      <c r="E11" s="1262" t="str">
        <f>'Other Deails'!B17</f>
        <v>ACFPP3047F</v>
      </c>
      <c r="F11" s="1263"/>
      <c r="G11" s="1263"/>
      <c r="H11" s="1263"/>
      <c r="I11" s="1263"/>
      <c r="J11" s="1263"/>
      <c r="K11" s="1263"/>
      <c r="L11" s="1263"/>
      <c r="M11" s="1263"/>
      <c r="N11" s="1263"/>
      <c r="O11" s="1263"/>
      <c r="P11" s="1263"/>
      <c r="Q11" s="1263"/>
      <c r="R11" s="1263"/>
      <c r="S11" s="629" t="s">
        <v>339</v>
      </c>
      <c r="T11" s="630"/>
      <c r="U11" s="1260" t="s">
        <v>415</v>
      </c>
      <c r="V11" s="1260"/>
      <c r="W11" s="1260"/>
      <c r="X11" s="1261"/>
      <c r="Y11" s="111"/>
    </row>
    <row r="12" spans="1:25" ht="15.75">
      <c r="A12" s="111"/>
      <c r="B12" s="111"/>
      <c r="C12" s="118" t="s">
        <v>340</v>
      </c>
      <c r="D12" s="119" t="s">
        <v>341</v>
      </c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1" t="s">
        <v>229</v>
      </c>
      <c r="W12" s="121"/>
      <c r="X12" s="122"/>
      <c r="Y12" s="111"/>
    </row>
    <row r="13" spans="1:25">
      <c r="A13" s="111"/>
      <c r="B13" s="111"/>
      <c r="C13" s="123">
        <v>1</v>
      </c>
      <c r="D13" s="1171" t="s">
        <v>342</v>
      </c>
      <c r="E13" s="1172"/>
      <c r="F13" s="1172"/>
      <c r="G13" s="1172"/>
      <c r="H13" s="1172"/>
      <c r="I13" s="1172"/>
      <c r="J13" s="1172"/>
      <c r="K13" s="1172"/>
      <c r="L13" s="1172"/>
      <c r="M13" s="1172"/>
      <c r="N13" s="1172"/>
      <c r="O13" s="1172"/>
      <c r="P13" s="1172"/>
      <c r="Q13" s="1172"/>
      <c r="R13" s="1172"/>
      <c r="S13" s="1172"/>
      <c r="T13" s="1172"/>
      <c r="U13" s="1172"/>
      <c r="V13" s="1172"/>
      <c r="W13" s="1172"/>
      <c r="X13" s="1173"/>
      <c r="Y13" s="111"/>
    </row>
    <row r="14" spans="1:25" ht="33.75" customHeight="1">
      <c r="A14" s="111"/>
      <c r="B14" s="111"/>
      <c r="C14" s="124"/>
      <c r="D14" s="114" t="s">
        <v>206</v>
      </c>
      <c r="E14" s="1279" t="s">
        <v>30</v>
      </c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281">
        <f>Salary!E31</f>
        <v>331204</v>
      </c>
      <c r="T14" s="1158"/>
      <c r="U14" s="1159"/>
      <c r="V14" s="1277">
        <f>S14</f>
        <v>331204</v>
      </c>
      <c r="W14" s="1277"/>
      <c r="X14" s="1277"/>
      <c r="Y14" s="111"/>
    </row>
    <row r="15" spans="1:25" ht="18" customHeight="1">
      <c r="A15" s="111"/>
      <c r="B15" s="111"/>
      <c r="C15" s="124"/>
      <c r="D15" s="114" t="s">
        <v>207</v>
      </c>
      <c r="E15" s="1280" t="s">
        <v>22</v>
      </c>
      <c r="F15" s="1172"/>
      <c r="G15" s="1172"/>
      <c r="H15" s="1172"/>
      <c r="I15" s="1172"/>
      <c r="J15" s="1172"/>
      <c r="K15" s="1172"/>
      <c r="L15" s="1172"/>
      <c r="M15" s="1172"/>
      <c r="N15" s="1172"/>
      <c r="O15" s="1172"/>
      <c r="P15" s="1172"/>
      <c r="Q15" s="1172"/>
      <c r="R15" s="1172"/>
      <c r="S15" s="1157">
        <f>Salary!U70</f>
        <v>0</v>
      </c>
      <c r="T15" s="1279"/>
      <c r="U15" s="1282"/>
      <c r="V15" s="1278"/>
      <c r="W15" s="1278"/>
      <c r="X15" s="1278"/>
      <c r="Y15" s="111"/>
    </row>
    <row r="16" spans="1:25" ht="18" customHeight="1">
      <c r="A16" s="111"/>
      <c r="B16" s="111"/>
      <c r="C16" s="124"/>
      <c r="D16" s="114" t="s">
        <v>208</v>
      </c>
      <c r="E16" s="1172" t="s">
        <v>343</v>
      </c>
      <c r="F16" s="1172"/>
      <c r="G16" s="1172"/>
      <c r="H16" s="1172"/>
      <c r="I16" s="1172"/>
      <c r="J16" s="1172"/>
      <c r="K16" s="1172"/>
      <c r="L16" s="1172"/>
      <c r="M16" s="1172"/>
      <c r="N16" s="1172"/>
      <c r="O16" s="1172"/>
      <c r="P16" s="1172"/>
      <c r="Q16" s="1172"/>
      <c r="R16" s="1172"/>
      <c r="S16" s="1157">
        <f>Salary!E28</f>
        <v>0</v>
      </c>
      <c r="T16" s="1279"/>
      <c r="U16" s="1282"/>
      <c r="V16" s="1278"/>
      <c r="W16" s="1278"/>
      <c r="X16" s="1278"/>
      <c r="Y16" s="111"/>
    </row>
    <row r="17" spans="1:25" ht="18" customHeight="1">
      <c r="A17" s="111"/>
      <c r="B17" s="111"/>
      <c r="C17" s="124"/>
      <c r="D17" s="114" t="s">
        <v>231</v>
      </c>
      <c r="E17" s="1172" t="s">
        <v>344</v>
      </c>
      <c r="F17" s="1172"/>
      <c r="G17" s="1172"/>
      <c r="H17" s="1172"/>
      <c r="I17" s="1172"/>
      <c r="J17" s="1172"/>
      <c r="K17" s="1172"/>
      <c r="L17" s="1172"/>
      <c r="M17" s="1172"/>
      <c r="N17" s="1172"/>
      <c r="O17" s="1172"/>
      <c r="P17" s="1172"/>
      <c r="Q17" s="1172"/>
      <c r="R17" s="1172"/>
      <c r="S17" s="1157">
        <f>Salary!U71</f>
        <v>0</v>
      </c>
      <c r="T17" s="1279"/>
      <c r="U17" s="1282"/>
      <c r="V17" s="1278"/>
      <c r="W17" s="1278"/>
      <c r="X17" s="1278"/>
      <c r="Y17" s="111"/>
    </row>
    <row r="18" spans="1:25" ht="18" customHeight="1">
      <c r="A18" s="111"/>
      <c r="B18" s="111"/>
      <c r="C18" s="124"/>
      <c r="D18" s="114" t="s">
        <v>265</v>
      </c>
      <c r="E18" s="1172" t="s">
        <v>345</v>
      </c>
      <c r="F18" s="1172"/>
      <c r="G18" s="1172"/>
      <c r="H18" s="1172"/>
      <c r="I18" s="1172"/>
      <c r="J18" s="1172"/>
      <c r="K18" s="1172"/>
      <c r="L18" s="1172"/>
      <c r="M18" s="1172"/>
      <c r="N18" s="1172"/>
      <c r="O18" s="1172"/>
      <c r="P18" s="1172"/>
      <c r="Q18" s="1172"/>
      <c r="R18" s="1172"/>
      <c r="S18" s="1157">
        <f>Salary!U72</f>
        <v>0</v>
      </c>
      <c r="T18" s="1279"/>
      <c r="U18" s="1282"/>
      <c r="V18" s="1278"/>
      <c r="W18" s="1278"/>
      <c r="X18" s="1278"/>
      <c r="Y18" s="111"/>
    </row>
    <row r="19" spans="1:25" ht="18" customHeight="1">
      <c r="A19" s="111"/>
      <c r="B19" s="111"/>
      <c r="C19" s="124"/>
      <c r="D19" s="114" t="s">
        <v>295</v>
      </c>
      <c r="E19" s="1172" t="s">
        <v>346</v>
      </c>
      <c r="F19" s="1172"/>
      <c r="G19" s="1172"/>
      <c r="H19" s="1172"/>
      <c r="I19" s="1172"/>
      <c r="J19" s="1172"/>
      <c r="K19" s="1172"/>
      <c r="L19" s="1172"/>
      <c r="M19" s="1172"/>
      <c r="N19" s="1172"/>
      <c r="O19" s="1172"/>
      <c r="P19" s="1172"/>
      <c r="Q19" s="1172"/>
      <c r="R19" s="1172"/>
      <c r="S19" s="1157">
        <f>Salary!U73</f>
        <v>0</v>
      </c>
      <c r="T19" s="1279"/>
      <c r="U19" s="1282"/>
      <c r="V19" s="1278"/>
      <c r="W19" s="1278"/>
      <c r="X19" s="1278"/>
      <c r="Y19" s="111"/>
    </row>
    <row r="20" spans="1:25" ht="18" customHeight="1">
      <c r="A20" s="111"/>
      <c r="B20" s="111"/>
      <c r="C20" s="124"/>
      <c r="D20" s="114" t="s">
        <v>266</v>
      </c>
      <c r="E20" s="1172" t="str">
        <f>Salary!D74</f>
        <v>Other Sources [ if any ]</v>
      </c>
      <c r="F20" s="1172"/>
      <c r="G20" s="1172"/>
      <c r="H20" s="1172"/>
      <c r="I20" s="1172"/>
      <c r="J20" s="1172"/>
      <c r="K20" s="1172"/>
      <c r="L20" s="1172"/>
      <c r="M20" s="1172"/>
      <c r="N20" s="1172"/>
      <c r="O20" s="1172"/>
      <c r="P20" s="1172"/>
      <c r="Q20" s="1172"/>
      <c r="R20" s="1172"/>
      <c r="S20" s="1157">
        <f>Salary!U74</f>
        <v>0</v>
      </c>
      <c r="T20" s="1279"/>
      <c r="U20" s="1282"/>
      <c r="V20" s="1314"/>
      <c r="W20" s="1314"/>
      <c r="X20" s="1314"/>
      <c r="Y20" s="111"/>
    </row>
    <row r="21" spans="1:25" ht="18" customHeight="1">
      <c r="A21" s="111"/>
      <c r="B21" s="111"/>
      <c r="C21" s="125"/>
      <c r="D21" s="1171" t="s">
        <v>347</v>
      </c>
      <c r="E21" s="1172"/>
      <c r="F21" s="1172"/>
      <c r="G21" s="1172"/>
      <c r="H21" s="1172"/>
      <c r="I21" s="1172"/>
      <c r="J21" s="1172"/>
      <c r="K21" s="1172"/>
      <c r="L21" s="1172"/>
      <c r="M21" s="1172"/>
      <c r="N21" s="1172"/>
      <c r="O21" s="1172"/>
      <c r="P21" s="1172"/>
      <c r="Q21" s="1172"/>
      <c r="R21" s="1172"/>
      <c r="S21" s="1158"/>
      <c r="T21" s="1158"/>
      <c r="U21" s="1159"/>
      <c r="V21" s="1277">
        <f>SUM(S14:U20)</f>
        <v>331204</v>
      </c>
      <c r="W21" s="1277"/>
      <c r="X21" s="1277"/>
      <c r="Y21" s="111"/>
    </row>
    <row r="22" spans="1:25" ht="18" customHeight="1">
      <c r="A22" s="111"/>
      <c r="B22" s="111"/>
      <c r="C22" s="110">
        <v>2</v>
      </c>
      <c r="D22" s="631" t="s">
        <v>31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72"/>
      <c r="Q22" s="1172"/>
      <c r="R22" s="1172"/>
      <c r="S22" s="1172"/>
      <c r="T22" s="1172"/>
      <c r="U22" s="1173"/>
      <c r="V22" s="1295">
        <f>S29+S30+S31+S28+S27</f>
        <v>4800</v>
      </c>
      <c r="W22" s="1295"/>
      <c r="X22" s="1295"/>
      <c r="Y22" s="111"/>
    </row>
    <row r="23" spans="1:25" ht="18" customHeight="1">
      <c r="A23" s="111"/>
      <c r="B23" s="111"/>
      <c r="C23" s="124"/>
      <c r="D23" s="1297" t="s">
        <v>434</v>
      </c>
      <c r="E23" s="1280"/>
      <c r="F23" s="1280"/>
      <c r="G23" s="1280"/>
      <c r="H23" s="1280"/>
      <c r="I23" s="1280"/>
      <c r="J23" s="1280"/>
      <c r="K23" s="1280"/>
      <c r="L23" s="1280"/>
      <c r="M23" s="1280"/>
      <c r="N23" s="1280"/>
      <c r="O23" s="1280"/>
      <c r="P23" s="1280"/>
      <c r="Q23" s="1280"/>
      <c r="R23" s="1298"/>
      <c r="S23" s="1284"/>
      <c r="T23" s="1265"/>
      <c r="U23" s="1266"/>
      <c r="V23" s="163"/>
      <c r="W23" s="164"/>
      <c r="X23" s="165"/>
      <c r="Y23" s="111"/>
    </row>
    <row r="24" spans="1:25" ht="18" customHeight="1">
      <c r="A24" s="111"/>
      <c r="B24" s="111"/>
      <c r="C24" s="124"/>
      <c r="D24" s="175" t="s">
        <v>348</v>
      </c>
      <c r="E24" s="176" t="s">
        <v>440</v>
      </c>
      <c r="F24" s="171" t="s">
        <v>430</v>
      </c>
      <c r="G24" s="174"/>
      <c r="H24" s="169"/>
      <c r="I24" s="169"/>
      <c r="J24" s="169"/>
      <c r="K24" s="169"/>
      <c r="L24" s="169"/>
      <c r="M24" s="169"/>
      <c r="N24" s="169"/>
      <c r="O24" s="170"/>
      <c r="P24" s="1288">
        <f>Salary!T36</f>
        <v>0</v>
      </c>
      <c r="Q24" s="1289"/>
      <c r="R24" s="1290"/>
      <c r="S24" s="1293"/>
      <c r="T24" s="1156"/>
      <c r="U24" s="1294"/>
      <c r="V24" s="163"/>
      <c r="W24" s="164"/>
      <c r="X24" s="165"/>
      <c r="Y24" s="111"/>
    </row>
    <row r="25" spans="1:25" ht="18" customHeight="1">
      <c r="A25" s="111"/>
      <c r="B25" s="111"/>
      <c r="C25" s="124"/>
      <c r="D25" s="172"/>
      <c r="E25" s="176" t="s">
        <v>438</v>
      </c>
      <c r="F25" s="171" t="s">
        <v>431</v>
      </c>
      <c r="G25" s="169"/>
      <c r="H25" s="169"/>
      <c r="I25" s="169"/>
      <c r="J25" s="169"/>
      <c r="K25" s="169"/>
      <c r="L25" s="169"/>
      <c r="M25" s="169"/>
      <c r="N25" s="169"/>
      <c r="O25" s="170"/>
      <c r="P25" s="1288">
        <f>Salary!Q39</f>
        <v>0</v>
      </c>
      <c r="Q25" s="1289"/>
      <c r="R25" s="1290"/>
      <c r="S25" s="1293"/>
      <c r="T25" s="1156"/>
      <c r="U25" s="1294"/>
      <c r="V25" s="163"/>
      <c r="W25" s="164"/>
      <c r="X25" s="165"/>
      <c r="Y25" s="111"/>
    </row>
    <row r="26" spans="1:25" ht="18" customHeight="1">
      <c r="A26" s="111"/>
      <c r="B26" s="111"/>
      <c r="C26" s="124"/>
      <c r="D26" s="173"/>
      <c r="E26" s="176" t="s">
        <v>439</v>
      </c>
      <c r="F26" s="171" t="s">
        <v>262</v>
      </c>
      <c r="G26" s="169"/>
      <c r="H26" s="169"/>
      <c r="I26" s="169"/>
      <c r="J26" s="169"/>
      <c r="K26" s="169"/>
      <c r="L26" s="169"/>
      <c r="M26" s="169"/>
      <c r="N26" s="169"/>
      <c r="O26" s="170"/>
      <c r="P26" s="1288">
        <f>Salary!Q40</f>
        <v>0</v>
      </c>
      <c r="Q26" s="1289"/>
      <c r="R26" s="1290"/>
      <c r="S26" s="1267"/>
      <c r="T26" s="1268"/>
      <c r="U26" s="1269"/>
      <c r="V26" s="163"/>
      <c r="W26" s="164"/>
      <c r="X26" s="165"/>
      <c r="Y26" s="111"/>
    </row>
    <row r="27" spans="1:25" ht="18" customHeight="1">
      <c r="A27" s="111"/>
      <c r="B27" s="111"/>
      <c r="C27" s="124"/>
      <c r="D27" s="1285" t="s">
        <v>432</v>
      </c>
      <c r="E27" s="1286"/>
      <c r="F27" s="1286"/>
      <c r="G27" s="1286"/>
      <c r="H27" s="1286"/>
      <c r="I27" s="1286"/>
      <c r="J27" s="1286"/>
      <c r="K27" s="1286"/>
      <c r="L27" s="1286"/>
      <c r="M27" s="1286"/>
      <c r="N27" s="1286"/>
      <c r="O27" s="1287"/>
      <c r="P27" s="1171">
        <f>Salary!T42</f>
        <v>0</v>
      </c>
      <c r="Q27" s="1172"/>
      <c r="R27" s="1173"/>
      <c r="S27" s="1171">
        <f>P27</f>
        <v>0</v>
      </c>
      <c r="T27" s="1172"/>
      <c r="U27" s="1173"/>
      <c r="V27" s="163"/>
      <c r="W27" s="164"/>
      <c r="X27" s="165"/>
      <c r="Y27" s="111"/>
    </row>
    <row r="28" spans="1:25" ht="18" customHeight="1">
      <c r="A28" s="111"/>
      <c r="B28" s="111"/>
      <c r="C28" s="124"/>
      <c r="D28" s="126" t="s">
        <v>350</v>
      </c>
      <c r="E28" s="1157" t="s">
        <v>891</v>
      </c>
      <c r="F28" s="1279"/>
      <c r="G28" s="1279"/>
      <c r="H28" s="1279"/>
      <c r="I28" s="1279"/>
      <c r="J28" s="1279"/>
      <c r="K28" s="1279"/>
      <c r="L28" s="1279"/>
      <c r="M28" s="1279"/>
      <c r="N28" s="1279"/>
      <c r="O28" s="1279"/>
      <c r="P28" s="1279"/>
      <c r="Q28" s="1279"/>
      <c r="R28" s="1282"/>
      <c r="S28" s="1171">
        <f>Salary!T31</f>
        <v>0</v>
      </c>
      <c r="T28" s="1172"/>
      <c r="U28" s="1173"/>
      <c r="V28" s="163"/>
      <c r="W28" s="164"/>
      <c r="X28" s="165"/>
      <c r="Y28" s="111"/>
    </row>
    <row r="29" spans="1:25" ht="18" customHeight="1">
      <c r="A29" s="111"/>
      <c r="B29" s="111"/>
      <c r="C29" s="124"/>
      <c r="D29" s="168" t="s">
        <v>429</v>
      </c>
      <c r="E29" s="1295" t="s">
        <v>349</v>
      </c>
      <c r="F29" s="1295"/>
      <c r="G29" s="1295"/>
      <c r="H29" s="1295"/>
      <c r="I29" s="1295"/>
      <c r="J29" s="1295"/>
      <c r="K29" s="1295"/>
      <c r="L29" s="1295"/>
      <c r="M29" s="1295"/>
      <c r="N29" s="1295"/>
      <c r="O29" s="1295"/>
      <c r="P29" s="1295"/>
      <c r="Q29" s="1295"/>
      <c r="R29" s="1295"/>
      <c r="S29" s="1295">
        <f>IF(9600&gt;=Salary!I31,Salary!I31,9600)</f>
        <v>2400</v>
      </c>
      <c r="T29" s="1295"/>
      <c r="U29" s="1295"/>
      <c r="V29" s="1284"/>
      <c r="W29" s="1265"/>
      <c r="X29" s="1266"/>
      <c r="Y29" s="111"/>
    </row>
    <row r="30" spans="1:25" ht="18" customHeight="1">
      <c r="A30" s="111"/>
      <c r="B30" s="111"/>
      <c r="C30" s="124"/>
      <c r="D30" s="168" t="s">
        <v>436</v>
      </c>
      <c r="E30" s="1295" t="s">
        <v>351</v>
      </c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1295"/>
      <c r="Q30" s="1295"/>
      <c r="R30" s="1295"/>
      <c r="S30" s="1295">
        <f>Salary!G31</f>
        <v>2400</v>
      </c>
      <c r="T30" s="1295"/>
      <c r="U30" s="1295"/>
      <c r="V30" s="1293"/>
      <c r="W30" s="1156"/>
      <c r="X30" s="1294"/>
      <c r="Y30" s="111"/>
    </row>
    <row r="31" spans="1:25" ht="18" customHeight="1">
      <c r="A31" s="111"/>
      <c r="B31" s="111"/>
      <c r="C31" s="125"/>
      <c r="D31" s="168" t="s">
        <v>437</v>
      </c>
      <c r="E31" s="1305" t="s">
        <v>326</v>
      </c>
      <c r="F31" s="1295"/>
      <c r="G31" s="1295"/>
      <c r="H31" s="1295"/>
      <c r="I31" s="1295"/>
      <c r="J31" s="1295"/>
      <c r="K31" s="1295"/>
      <c r="L31" s="1295"/>
      <c r="M31" s="1295"/>
      <c r="N31" s="1295"/>
      <c r="O31" s="1295"/>
      <c r="P31" s="1295"/>
      <c r="Q31" s="1295"/>
      <c r="R31" s="1295"/>
      <c r="S31" s="1295">
        <f>Salary!U69</f>
        <v>0</v>
      </c>
      <c r="T31" s="1295"/>
      <c r="U31" s="1295"/>
      <c r="V31" s="1267"/>
      <c r="W31" s="1268"/>
      <c r="X31" s="1269"/>
      <c r="Y31" s="111"/>
    </row>
    <row r="32" spans="1:25" ht="18" customHeight="1">
      <c r="A32" s="111"/>
      <c r="B32" s="111"/>
      <c r="C32" s="124">
        <v>3</v>
      </c>
      <c r="D32" s="1171" t="s">
        <v>352</v>
      </c>
      <c r="E32" s="1172"/>
      <c r="F32" s="1172"/>
      <c r="G32" s="1172"/>
      <c r="H32" s="1172"/>
      <c r="I32" s="1172"/>
      <c r="J32" s="1172"/>
      <c r="K32" s="1172"/>
      <c r="L32" s="1172"/>
      <c r="M32" s="1172"/>
      <c r="N32" s="1172"/>
      <c r="O32" s="1172"/>
      <c r="P32" s="1172"/>
      <c r="Q32" s="1172"/>
      <c r="R32" s="1172"/>
      <c r="S32" s="1172"/>
      <c r="T32" s="1172"/>
      <c r="U32" s="1173"/>
      <c r="V32" s="1171">
        <f>V21-V22</f>
        <v>326404</v>
      </c>
      <c r="W32" s="1172"/>
      <c r="X32" s="1173"/>
      <c r="Y32" s="111"/>
    </row>
    <row r="33" spans="1:32" ht="18" customHeight="1">
      <c r="A33" s="111"/>
      <c r="B33" s="111"/>
      <c r="C33" s="123">
        <v>4</v>
      </c>
      <c r="D33" s="1171" t="s">
        <v>353</v>
      </c>
      <c r="E33" s="1172"/>
      <c r="F33" s="1172"/>
      <c r="G33" s="1172"/>
      <c r="H33" s="1172"/>
      <c r="I33" s="1172"/>
      <c r="J33" s="1172"/>
      <c r="K33" s="1172"/>
      <c r="L33" s="1172"/>
      <c r="M33" s="1172"/>
      <c r="N33" s="1172"/>
      <c r="O33" s="1172"/>
      <c r="P33" s="1172"/>
      <c r="Q33" s="1172"/>
      <c r="R33" s="1172"/>
      <c r="S33" s="1172"/>
      <c r="T33" s="1172"/>
      <c r="U33" s="1173"/>
      <c r="V33" s="1171"/>
      <c r="W33" s="1172"/>
      <c r="X33" s="1173"/>
      <c r="Y33" s="111"/>
    </row>
    <row r="34" spans="1:32" ht="18" customHeight="1">
      <c r="A34" s="111"/>
      <c r="B34" s="111"/>
      <c r="C34" s="124"/>
      <c r="D34" s="117" t="s">
        <v>264</v>
      </c>
      <c r="E34" s="1171" t="s">
        <v>354</v>
      </c>
      <c r="F34" s="1172"/>
      <c r="G34" s="1172"/>
      <c r="H34" s="1172"/>
      <c r="I34" s="1172"/>
      <c r="J34" s="1172"/>
      <c r="K34" s="1172"/>
      <c r="L34" s="1172"/>
      <c r="M34" s="1172"/>
      <c r="N34" s="1172"/>
      <c r="O34" s="1172"/>
      <c r="P34" s="1172"/>
      <c r="Q34" s="1172"/>
      <c r="R34" s="1173"/>
      <c r="S34" s="1299">
        <f>Salary!U66</f>
        <v>0</v>
      </c>
      <c r="T34" s="1300"/>
      <c r="U34" s="1301"/>
      <c r="V34" s="1284">
        <f>S34</f>
        <v>0</v>
      </c>
      <c r="W34" s="1265"/>
      <c r="X34" s="1266"/>
      <c r="Y34" s="111"/>
    </row>
    <row r="35" spans="1:32" ht="18" customHeight="1">
      <c r="A35" s="111"/>
      <c r="B35" s="111"/>
      <c r="C35" s="125"/>
      <c r="D35" s="117" t="s">
        <v>216</v>
      </c>
      <c r="E35" s="1171" t="s">
        <v>355</v>
      </c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3"/>
      <c r="S35" s="1302"/>
      <c r="T35" s="1303"/>
      <c r="U35" s="1304"/>
      <c r="V35" s="1267"/>
      <c r="W35" s="1268"/>
      <c r="X35" s="1269"/>
      <c r="Y35" s="111"/>
    </row>
    <row r="36" spans="1:32" ht="18" customHeight="1">
      <c r="A36" s="111"/>
      <c r="B36" s="111"/>
      <c r="C36" s="110">
        <v>5</v>
      </c>
      <c r="D36" s="1171" t="s">
        <v>356</v>
      </c>
      <c r="E36" s="1172"/>
      <c r="F36" s="1172"/>
      <c r="G36" s="1172"/>
      <c r="H36" s="1172"/>
      <c r="I36" s="1172"/>
      <c r="J36" s="1172"/>
      <c r="K36" s="1172"/>
      <c r="L36" s="1172"/>
      <c r="M36" s="1172"/>
      <c r="N36" s="1172"/>
      <c r="O36" s="1172"/>
      <c r="P36" s="1172"/>
      <c r="Q36" s="1172"/>
      <c r="R36" s="1172"/>
      <c r="S36" s="1172"/>
      <c r="T36" s="1172"/>
      <c r="U36" s="1173"/>
      <c r="V36" s="1171">
        <f>V32-V34</f>
        <v>326404</v>
      </c>
      <c r="W36" s="1172"/>
      <c r="X36" s="1173"/>
      <c r="Y36" s="111"/>
    </row>
    <row r="37" spans="1:32" ht="18" customHeight="1">
      <c r="A37" s="111"/>
      <c r="B37" s="111"/>
      <c r="C37" s="110">
        <v>6</v>
      </c>
      <c r="D37" s="1297" t="s">
        <v>32</v>
      </c>
      <c r="E37" s="1172"/>
      <c r="F37" s="1172"/>
      <c r="G37" s="1172"/>
      <c r="H37" s="1172"/>
      <c r="I37" s="1172"/>
      <c r="J37" s="1172"/>
      <c r="K37" s="1172"/>
      <c r="L37" s="1172"/>
      <c r="M37" s="1172"/>
      <c r="N37" s="1172"/>
      <c r="O37" s="1172"/>
      <c r="P37" s="1292" t="s">
        <v>357</v>
      </c>
      <c r="Q37" s="1292"/>
      <c r="R37" s="1292"/>
      <c r="S37" s="1292" t="s">
        <v>358</v>
      </c>
      <c r="T37" s="1292"/>
      <c r="U37" s="1292"/>
      <c r="V37" s="1284"/>
      <c r="W37" s="1265"/>
      <c r="X37" s="1266"/>
      <c r="Y37" s="111"/>
    </row>
    <row r="38" spans="1:32" ht="18" customHeight="1">
      <c r="A38" s="111"/>
      <c r="B38" s="111"/>
      <c r="C38" s="124"/>
      <c r="D38" s="126" t="s">
        <v>269</v>
      </c>
      <c r="E38" s="1297" t="s">
        <v>6</v>
      </c>
      <c r="F38" s="1280"/>
      <c r="G38" s="1280"/>
      <c r="H38" s="1280"/>
      <c r="I38" s="1280"/>
      <c r="J38" s="1280"/>
      <c r="K38" s="1280"/>
      <c r="L38" s="1280"/>
      <c r="M38" s="1280"/>
      <c r="N38" s="1280"/>
      <c r="O38" s="1298"/>
      <c r="P38" s="1295">
        <f>Salary!U76</f>
        <v>0</v>
      </c>
      <c r="Q38" s="1295"/>
      <c r="R38" s="1295"/>
      <c r="S38" s="1295">
        <f>IF(15000&gt;=P38,P38,15000)</f>
        <v>0</v>
      </c>
      <c r="T38" s="1295"/>
      <c r="U38" s="1295"/>
      <c r="V38" s="1293"/>
      <c r="W38" s="1156"/>
      <c r="X38" s="1294"/>
      <c r="Y38" s="111"/>
    </row>
    <row r="39" spans="1:32" ht="18" customHeight="1">
      <c r="B39" s="111"/>
      <c r="C39" s="124"/>
      <c r="D39" s="126" t="s">
        <v>236</v>
      </c>
      <c r="E39" s="631" t="s">
        <v>578</v>
      </c>
      <c r="F39" s="115"/>
      <c r="G39" s="115"/>
      <c r="H39" s="115"/>
      <c r="I39" s="115"/>
      <c r="J39" s="115"/>
      <c r="K39" s="115"/>
      <c r="M39" s="883"/>
      <c r="N39" s="115"/>
      <c r="O39" s="116"/>
      <c r="P39" s="1295">
        <f>Salary!U81+Salary!U82+Salary!U83+Salary!U84</f>
        <v>0</v>
      </c>
      <c r="Q39" s="1295"/>
      <c r="R39" s="1295"/>
      <c r="S39" s="1291">
        <f>ROUND(AC39,0)+Salary!M82+Salary!M83+Salary!M84</f>
        <v>0</v>
      </c>
      <c r="T39" s="1291"/>
      <c r="U39" s="1291"/>
      <c r="V39" s="1293"/>
      <c r="W39" s="1156"/>
      <c r="X39" s="1294"/>
      <c r="Y39" s="111"/>
      <c r="AB39" s="86">
        <f>AC39</f>
        <v>0</v>
      </c>
      <c r="AC39" s="888">
        <f>IF((S14*0.1)&gt;=Salary!U81,Salary!U81,(S14*0.1))</f>
        <v>0</v>
      </c>
      <c r="AD39" s="887" t="s">
        <v>561</v>
      </c>
      <c r="AF39" s="86">
        <v>81</v>
      </c>
    </row>
    <row r="40" spans="1:32">
      <c r="A40" s="111"/>
      <c r="B40" s="111"/>
      <c r="C40" s="124"/>
      <c r="D40" s="126" t="s">
        <v>270</v>
      </c>
      <c r="E40" s="1315" t="s">
        <v>151</v>
      </c>
      <c r="F40" s="1316"/>
      <c r="G40" s="1316"/>
      <c r="H40" s="1316"/>
      <c r="I40" s="1316"/>
      <c r="J40" s="1316"/>
      <c r="K40" s="1316"/>
      <c r="L40" s="1316"/>
      <c r="M40" s="1316"/>
      <c r="N40" s="1316"/>
      <c r="O40" s="1317"/>
      <c r="P40" s="1295">
        <f>Salary!U77</f>
        <v>0</v>
      </c>
      <c r="Q40" s="1295"/>
      <c r="R40" s="1295"/>
      <c r="S40" s="1295">
        <f>IF(40000&gt;=P40,P40,75000)</f>
        <v>0</v>
      </c>
      <c r="T40" s="1295"/>
      <c r="U40" s="1295"/>
      <c r="V40" s="1293"/>
      <c r="W40" s="1156"/>
      <c r="X40" s="1294"/>
      <c r="Y40" s="111"/>
      <c r="AB40" s="86">
        <f>ROUND(AC40/2,0)</f>
        <v>0</v>
      </c>
      <c r="AC40" s="888">
        <f>IF((S14*0.1)&gt;=Salary!M82,Salary!M82,(S14*0.1))</f>
        <v>0</v>
      </c>
      <c r="AD40" s="887" t="s">
        <v>563</v>
      </c>
      <c r="AF40" s="86">
        <v>82</v>
      </c>
    </row>
    <row r="41" spans="1:32" ht="33" customHeight="1">
      <c r="A41" s="111"/>
      <c r="B41" s="111"/>
      <c r="C41" s="124"/>
      <c r="D41" s="126" t="s">
        <v>237</v>
      </c>
      <c r="E41" s="1281" t="s">
        <v>362</v>
      </c>
      <c r="F41" s="1158"/>
      <c r="G41" s="1158"/>
      <c r="H41" s="1158"/>
      <c r="I41" s="1158"/>
      <c r="J41" s="1158"/>
      <c r="K41" s="1158"/>
      <c r="L41" s="1158"/>
      <c r="M41" s="1158"/>
      <c r="N41" s="1158"/>
      <c r="O41" s="1159"/>
      <c r="P41" s="1295">
        <f>Salary!U78</f>
        <v>0</v>
      </c>
      <c r="Q41" s="1295"/>
      <c r="R41" s="1295"/>
      <c r="S41" s="1295">
        <f>IF(40000&gt;=P41,P41,40000)</f>
        <v>0</v>
      </c>
      <c r="T41" s="1295"/>
      <c r="U41" s="1295"/>
      <c r="V41" s="1293"/>
      <c r="W41" s="1156"/>
      <c r="X41" s="1294"/>
      <c r="Y41" s="111"/>
      <c r="AB41" s="86">
        <f>ROUND(AC41*0.04,0)</f>
        <v>0</v>
      </c>
      <c r="AC41" s="888">
        <f>IF((S14*0.1)&gt;=Salary!M83,Salary!M83,(S14*0.1))</f>
        <v>0</v>
      </c>
      <c r="AD41" s="887" t="s">
        <v>564</v>
      </c>
      <c r="AF41" s="86">
        <v>83</v>
      </c>
    </row>
    <row r="42" spans="1:32" ht="15" customHeight="1">
      <c r="A42" s="111"/>
      <c r="B42" s="111"/>
      <c r="C42" s="124"/>
      <c r="D42" s="126" t="s">
        <v>361</v>
      </c>
      <c r="E42" s="1281" t="s">
        <v>33</v>
      </c>
      <c r="F42" s="1158"/>
      <c r="G42" s="1158"/>
      <c r="H42" s="1158"/>
      <c r="I42" s="1158"/>
      <c r="J42" s="1158"/>
      <c r="K42" s="1158"/>
      <c r="L42" s="1158"/>
      <c r="M42" s="1158"/>
      <c r="N42" s="1158"/>
      <c r="O42" s="1159"/>
      <c r="P42" s="1295">
        <f>Salary!U79</f>
        <v>0</v>
      </c>
      <c r="Q42" s="1295"/>
      <c r="R42" s="1295"/>
      <c r="S42" s="1295">
        <f>IF(50000&gt;=P42,P42,50000)</f>
        <v>0</v>
      </c>
      <c r="T42" s="1295"/>
      <c r="U42" s="1295"/>
      <c r="V42" s="1293"/>
      <c r="W42" s="1156"/>
      <c r="X42" s="1294"/>
      <c r="Y42" s="111"/>
      <c r="AC42" s="888">
        <f>IF((S14*0.1)&gt;=Salary!M84,Salary!M84,(S14*0.1))</f>
        <v>0</v>
      </c>
      <c r="AD42" s="887" t="s">
        <v>565</v>
      </c>
      <c r="AF42" s="86">
        <v>84</v>
      </c>
    </row>
    <row r="43" spans="1:32" ht="35.25" customHeight="1">
      <c r="A43" s="111"/>
      <c r="B43" s="111"/>
      <c r="C43" s="124"/>
      <c r="D43" s="126" t="s">
        <v>363</v>
      </c>
      <c r="E43" s="1281" t="str">
        <f>CONCATENATE(Salary!D80,Salary!F80,Salary!G80,Salary!O80)</f>
        <v>U/s 80E Education Loan &amp; It's InterestMac. Rs. 40000</v>
      </c>
      <c r="F43" s="1158"/>
      <c r="G43" s="1158"/>
      <c r="H43" s="1158"/>
      <c r="I43" s="1158"/>
      <c r="J43" s="1158"/>
      <c r="K43" s="1158"/>
      <c r="L43" s="1158"/>
      <c r="M43" s="1158"/>
      <c r="N43" s="1158"/>
      <c r="O43" s="1159"/>
      <c r="P43" s="1295">
        <f>Salary!U80</f>
        <v>0</v>
      </c>
      <c r="Q43" s="1295"/>
      <c r="R43" s="1295"/>
      <c r="S43" s="1295">
        <f>IF(40000&gt;=P43,P43,40000)</f>
        <v>0</v>
      </c>
      <c r="T43" s="1295"/>
      <c r="U43" s="1295"/>
      <c r="V43" s="1293"/>
      <c r="W43" s="1156"/>
      <c r="X43" s="1294"/>
      <c r="Y43" s="111"/>
    </row>
    <row r="44" spans="1:32" ht="18" customHeight="1">
      <c r="A44" s="111"/>
      <c r="B44" s="111"/>
      <c r="C44" s="124"/>
      <c r="D44" s="126" t="s">
        <v>364</v>
      </c>
      <c r="E44" s="1281" t="str">
        <f>Salary!D85</f>
        <v>Others Under Chapter VI-A (Except U/s 80 CCF) [Bond or Debencher (Specify pls]</v>
      </c>
      <c r="F44" s="1158"/>
      <c r="G44" s="1158"/>
      <c r="H44" s="1158"/>
      <c r="I44" s="1158"/>
      <c r="J44" s="1158"/>
      <c r="K44" s="1158"/>
      <c r="L44" s="1158"/>
      <c r="M44" s="1158"/>
      <c r="N44" s="1158"/>
      <c r="O44" s="1159"/>
      <c r="P44" s="1295">
        <f>Salary!U85</f>
        <v>0</v>
      </c>
      <c r="Q44" s="1295"/>
      <c r="R44" s="1295"/>
      <c r="S44" s="1295">
        <f>IF(50000&gt;=P44,P44,50000)</f>
        <v>0</v>
      </c>
      <c r="T44" s="1295"/>
      <c r="U44" s="1295"/>
      <c r="V44" s="1293"/>
      <c r="W44" s="1156"/>
      <c r="X44" s="1294"/>
      <c r="Y44" s="111"/>
    </row>
    <row r="45" spans="1:32" ht="18" customHeight="1">
      <c r="A45" s="111"/>
      <c r="B45" s="111"/>
      <c r="C45" s="124"/>
      <c r="D45" s="168" t="s">
        <v>373</v>
      </c>
      <c r="E45" s="1281" t="str">
        <f>Salary!D85</f>
        <v>Others Under Chapter VI-A (Except U/s 80 CCF) [Bond or Debencher (Specify pls]</v>
      </c>
      <c r="F45" s="1158"/>
      <c r="G45" s="1158"/>
      <c r="H45" s="1158"/>
      <c r="I45" s="1158"/>
      <c r="J45" s="1158"/>
      <c r="K45" s="1158"/>
      <c r="L45" s="1158"/>
      <c r="M45" s="1158"/>
      <c r="N45" s="1158"/>
      <c r="O45" s="1158"/>
      <c r="P45" s="1295">
        <f>Salary!U86</f>
        <v>0</v>
      </c>
      <c r="Q45" s="1295"/>
      <c r="R45" s="1295"/>
      <c r="S45" s="1295">
        <f>P45</f>
        <v>0</v>
      </c>
      <c r="T45" s="1295"/>
      <c r="U45" s="1295"/>
      <c r="V45" s="1267"/>
      <c r="W45" s="1268"/>
      <c r="X45" s="1269"/>
      <c r="Y45" s="111"/>
    </row>
    <row r="46" spans="1:32" ht="18" customHeight="1">
      <c r="A46" s="111"/>
      <c r="B46" s="111"/>
      <c r="C46" s="110">
        <v>7</v>
      </c>
      <c r="D46" s="1297" t="s">
        <v>141</v>
      </c>
      <c r="E46" s="1172"/>
      <c r="F46" s="1172"/>
      <c r="G46" s="1172"/>
      <c r="H46" s="1172"/>
      <c r="I46" s="1172"/>
      <c r="J46" s="1172"/>
      <c r="K46" s="1172"/>
      <c r="L46" s="1172"/>
      <c r="M46" s="1172"/>
      <c r="N46" s="1172"/>
      <c r="O46" s="1172"/>
      <c r="P46" s="1172"/>
      <c r="Q46" s="1172"/>
      <c r="R46" s="1172"/>
      <c r="S46" s="1172"/>
      <c r="T46" s="1172"/>
      <c r="U46" s="1173"/>
      <c r="V46" s="1295">
        <f>S45+S44+S43+S42+S41+S40+S39+S38</f>
        <v>0</v>
      </c>
      <c r="W46" s="1295"/>
      <c r="X46" s="1295"/>
      <c r="Y46" s="111"/>
    </row>
    <row r="47" spans="1:32" ht="18" customHeight="1">
      <c r="A47" s="111"/>
      <c r="B47" s="111"/>
      <c r="C47" s="125">
        <v>8</v>
      </c>
      <c r="D47" s="1297" t="s">
        <v>34</v>
      </c>
      <c r="E47" s="1172"/>
      <c r="F47" s="1172"/>
      <c r="G47" s="1172"/>
      <c r="H47" s="1172"/>
      <c r="I47" s="1172"/>
      <c r="J47" s="1172"/>
      <c r="K47" s="1172"/>
      <c r="L47" s="1172"/>
      <c r="M47" s="1172"/>
      <c r="N47" s="1172"/>
      <c r="O47" s="1172"/>
      <c r="P47" s="1172"/>
      <c r="Q47" s="1172"/>
      <c r="R47" s="1172"/>
      <c r="S47" s="1172"/>
      <c r="T47" s="1172"/>
      <c r="U47" s="1173"/>
      <c r="V47" s="1295">
        <f>V36-V46</f>
        <v>326404</v>
      </c>
      <c r="W47" s="1295"/>
      <c r="X47" s="1295"/>
      <c r="Y47" s="111"/>
    </row>
    <row r="48" spans="1:32" ht="18" customHeight="1">
      <c r="A48" s="111"/>
      <c r="B48" s="111"/>
      <c r="C48" s="110">
        <v>9</v>
      </c>
      <c r="D48" s="1171" t="s">
        <v>366</v>
      </c>
      <c r="E48" s="1172"/>
      <c r="F48" s="1172"/>
      <c r="G48" s="1172"/>
      <c r="H48" s="1172"/>
      <c r="I48" s="1172"/>
      <c r="J48" s="1172"/>
      <c r="K48" s="1172"/>
      <c r="L48" s="1172"/>
      <c r="M48" s="1172"/>
      <c r="N48" s="1172"/>
      <c r="O48" s="1172"/>
      <c r="P48" s="1292" t="s">
        <v>357</v>
      </c>
      <c r="Q48" s="1292"/>
      <c r="R48" s="1292"/>
      <c r="S48" s="1292" t="s">
        <v>358</v>
      </c>
      <c r="T48" s="1292"/>
      <c r="U48" s="1292"/>
      <c r="V48" s="1284"/>
      <c r="W48" s="1265"/>
      <c r="X48" s="1266"/>
      <c r="Y48" s="111"/>
    </row>
    <row r="49" spans="1:25">
      <c r="A49" s="111"/>
      <c r="B49" s="111"/>
      <c r="C49" s="124"/>
      <c r="D49" s="126" t="s">
        <v>269</v>
      </c>
      <c r="E49" s="1171" t="s">
        <v>367</v>
      </c>
      <c r="F49" s="1172"/>
      <c r="G49" s="1172"/>
      <c r="H49" s="1172"/>
      <c r="I49" s="1172"/>
      <c r="J49" s="1172"/>
      <c r="K49" s="1172"/>
      <c r="L49" s="1172"/>
      <c r="M49" s="1172"/>
      <c r="N49" s="1172"/>
      <c r="O49" s="1172"/>
      <c r="P49" s="1283">
        <f>Salary!K31</f>
        <v>61357</v>
      </c>
      <c r="Q49" s="1283"/>
      <c r="R49" s="1283"/>
      <c r="S49" s="1283">
        <f t="shared" ref="S49:S57" si="0">P49</f>
        <v>61357</v>
      </c>
      <c r="T49" s="1283"/>
      <c r="U49" s="1283"/>
      <c r="V49" s="1293"/>
      <c r="W49" s="1156"/>
      <c r="X49" s="1294"/>
      <c r="Y49" s="111"/>
    </row>
    <row r="50" spans="1:25">
      <c r="A50" s="111"/>
      <c r="B50" s="111"/>
      <c r="C50" s="124"/>
      <c r="D50" s="126" t="s">
        <v>236</v>
      </c>
      <c r="E50" s="1171" t="s">
        <v>368</v>
      </c>
      <c r="F50" s="1172"/>
      <c r="G50" s="1172"/>
      <c r="H50" s="1172"/>
      <c r="I50" s="1172"/>
      <c r="J50" s="1172"/>
      <c r="K50" s="1172"/>
      <c r="L50" s="1172"/>
      <c r="M50" s="1172"/>
      <c r="N50" s="1172"/>
      <c r="O50" s="1172"/>
      <c r="P50" s="1283">
        <f>Salary!M31</f>
        <v>1200</v>
      </c>
      <c r="Q50" s="1283"/>
      <c r="R50" s="1283"/>
      <c r="S50" s="1283">
        <f t="shared" si="0"/>
        <v>1200</v>
      </c>
      <c r="T50" s="1283"/>
      <c r="U50" s="1283"/>
      <c r="V50" s="1293"/>
      <c r="W50" s="1156"/>
      <c r="X50" s="1294"/>
      <c r="Y50" s="111"/>
    </row>
    <row r="51" spans="1:25">
      <c r="A51" s="111"/>
      <c r="B51" s="111"/>
      <c r="C51" s="124"/>
      <c r="D51" s="126" t="s">
        <v>270</v>
      </c>
      <c r="E51" s="1171" t="s">
        <v>369</v>
      </c>
      <c r="F51" s="1172"/>
      <c r="G51" s="1172"/>
      <c r="H51" s="1172"/>
      <c r="I51" s="1172"/>
      <c r="J51" s="1172"/>
      <c r="K51" s="1172"/>
      <c r="L51" s="1172"/>
      <c r="M51" s="1172"/>
      <c r="N51" s="1172"/>
      <c r="O51" s="1172"/>
      <c r="P51" s="1283">
        <f>Salary!U90</f>
        <v>0</v>
      </c>
      <c r="Q51" s="1283"/>
      <c r="R51" s="1283"/>
      <c r="S51" s="1283">
        <f t="shared" si="0"/>
        <v>0</v>
      </c>
      <c r="T51" s="1283"/>
      <c r="U51" s="1283"/>
      <c r="V51" s="1293"/>
      <c r="W51" s="1156"/>
      <c r="X51" s="1294"/>
      <c r="Y51" s="111"/>
    </row>
    <row r="52" spans="1:25">
      <c r="A52" s="111"/>
      <c r="B52" s="111"/>
      <c r="C52" s="124"/>
      <c r="D52" s="126" t="s">
        <v>237</v>
      </c>
      <c r="E52" s="1281" t="s">
        <v>370</v>
      </c>
      <c r="F52" s="1158"/>
      <c r="G52" s="1158"/>
      <c r="H52" s="1158"/>
      <c r="I52" s="1158"/>
      <c r="J52" s="1158"/>
      <c r="K52" s="1158"/>
      <c r="L52" s="1158"/>
      <c r="M52" s="1158"/>
      <c r="N52" s="1158"/>
      <c r="O52" s="1158"/>
      <c r="P52" s="1283">
        <f>Salary!O31</f>
        <v>0</v>
      </c>
      <c r="Q52" s="1283"/>
      <c r="R52" s="1283"/>
      <c r="S52" s="1283">
        <f t="shared" si="0"/>
        <v>0</v>
      </c>
      <c r="T52" s="1283"/>
      <c r="U52" s="1283"/>
      <c r="V52" s="1293"/>
      <c r="W52" s="1156"/>
      <c r="X52" s="1294"/>
      <c r="Y52" s="111"/>
    </row>
    <row r="53" spans="1:25" ht="18" customHeight="1">
      <c r="A53" s="111"/>
      <c r="B53" s="111"/>
      <c r="C53" s="124"/>
      <c r="D53" s="126" t="s">
        <v>361</v>
      </c>
      <c r="E53" s="1157" t="s">
        <v>414</v>
      </c>
      <c r="F53" s="1158"/>
      <c r="G53" s="1158"/>
      <c r="H53" s="1158"/>
      <c r="I53" s="1158"/>
      <c r="J53" s="1158"/>
      <c r="K53" s="1158"/>
      <c r="L53" s="1158"/>
      <c r="M53" s="1158"/>
      <c r="N53" s="1158"/>
      <c r="O53" s="1158"/>
      <c r="P53" s="1283">
        <f>Salary!U31</f>
        <v>0</v>
      </c>
      <c r="Q53" s="1283"/>
      <c r="R53" s="1283"/>
      <c r="S53" s="1283">
        <f t="shared" si="0"/>
        <v>0</v>
      </c>
      <c r="T53" s="1283"/>
      <c r="U53" s="1283"/>
      <c r="V53" s="1293"/>
      <c r="W53" s="1156"/>
      <c r="X53" s="1294"/>
      <c r="Y53" s="111"/>
    </row>
    <row r="54" spans="1:25" ht="33.75" customHeight="1">
      <c r="A54" s="111"/>
      <c r="B54" s="111"/>
      <c r="C54" s="124"/>
      <c r="D54" s="126" t="s">
        <v>363</v>
      </c>
      <c r="E54" s="1157" t="s">
        <v>420</v>
      </c>
      <c r="F54" s="1158"/>
      <c r="G54" s="1158"/>
      <c r="H54" s="1158"/>
      <c r="I54" s="1158"/>
      <c r="J54" s="1158"/>
      <c r="K54" s="1158"/>
      <c r="L54" s="1158"/>
      <c r="M54" s="1158"/>
      <c r="N54" s="1158"/>
      <c r="O54" s="1158"/>
      <c r="P54" s="1283">
        <f>Salary!U91</f>
        <v>0</v>
      </c>
      <c r="Q54" s="1283"/>
      <c r="R54" s="1283"/>
      <c r="S54" s="1283">
        <f t="shared" si="0"/>
        <v>0</v>
      </c>
      <c r="T54" s="1283"/>
      <c r="U54" s="1283"/>
      <c r="V54" s="1293"/>
      <c r="W54" s="1156"/>
      <c r="X54" s="1294"/>
      <c r="Y54" s="111"/>
    </row>
    <row r="55" spans="1:25" ht="18" customHeight="1">
      <c r="A55" s="111"/>
      <c r="B55" s="111"/>
      <c r="C55" s="124"/>
      <c r="D55" s="126" t="s">
        <v>364</v>
      </c>
      <c r="E55" s="1171" t="s">
        <v>372</v>
      </c>
      <c r="F55" s="1172"/>
      <c r="G55" s="1172"/>
      <c r="H55" s="1172"/>
      <c r="I55" s="1172"/>
      <c r="J55" s="1172"/>
      <c r="K55" s="1172"/>
      <c r="L55" s="1172"/>
      <c r="M55" s="1172"/>
      <c r="N55" s="1172"/>
      <c r="O55" s="1172"/>
      <c r="P55" s="1283">
        <f>Salary!M46+Salary!M47+Salary!M48+Salary!M49+Salary!M50</f>
        <v>0</v>
      </c>
      <c r="Q55" s="1283"/>
      <c r="R55" s="1283"/>
      <c r="S55" s="1283">
        <f t="shared" si="0"/>
        <v>0</v>
      </c>
      <c r="T55" s="1283"/>
      <c r="U55" s="1283"/>
      <c r="V55" s="1293"/>
      <c r="W55" s="1156"/>
      <c r="X55" s="1294"/>
      <c r="Y55" s="111"/>
    </row>
    <row r="56" spans="1:25" ht="18" customHeight="1">
      <c r="A56" s="111"/>
      <c r="B56" s="111"/>
      <c r="C56" s="124"/>
      <c r="D56" s="126" t="s">
        <v>373</v>
      </c>
      <c r="E56" s="1171" t="s">
        <v>374</v>
      </c>
      <c r="F56" s="1172"/>
      <c r="G56" s="1172"/>
      <c r="H56" s="1172"/>
      <c r="I56" s="1172"/>
      <c r="J56" s="1172"/>
      <c r="K56" s="1172"/>
      <c r="L56" s="1172"/>
      <c r="M56" s="1172"/>
      <c r="N56" s="1172"/>
      <c r="O56" s="1172"/>
      <c r="P56" s="1283">
        <f>Salary!U92</f>
        <v>0</v>
      </c>
      <c r="Q56" s="1283"/>
      <c r="R56" s="1283"/>
      <c r="S56" s="1283">
        <f t="shared" si="0"/>
        <v>0</v>
      </c>
      <c r="T56" s="1283"/>
      <c r="U56" s="1283"/>
      <c r="V56" s="1293"/>
      <c r="W56" s="1156"/>
      <c r="X56" s="1294"/>
      <c r="Y56" s="111"/>
    </row>
    <row r="57" spans="1:25" ht="18" customHeight="1">
      <c r="A57" s="111"/>
      <c r="B57" s="111"/>
      <c r="C57" s="124"/>
      <c r="D57" s="126" t="s">
        <v>375</v>
      </c>
      <c r="E57" s="1171" t="s">
        <v>376</v>
      </c>
      <c r="F57" s="1172"/>
      <c r="G57" s="1172"/>
      <c r="H57" s="1172"/>
      <c r="I57" s="1172"/>
      <c r="J57" s="1172"/>
      <c r="K57" s="1172"/>
      <c r="L57" s="1172"/>
      <c r="M57" s="1172"/>
      <c r="N57" s="1172"/>
      <c r="O57" s="1172"/>
      <c r="P57" s="1283">
        <f>Salary!U93</f>
        <v>0</v>
      </c>
      <c r="Q57" s="1283"/>
      <c r="R57" s="1283"/>
      <c r="S57" s="1283">
        <f t="shared" si="0"/>
        <v>0</v>
      </c>
      <c r="T57" s="1283"/>
      <c r="U57" s="1283"/>
      <c r="V57" s="1293"/>
      <c r="W57" s="1156"/>
      <c r="X57" s="1294"/>
      <c r="Y57" s="111"/>
    </row>
    <row r="58" spans="1:25" ht="18" customHeight="1">
      <c r="A58" s="111"/>
      <c r="B58" s="111"/>
      <c r="C58" s="124"/>
      <c r="D58" s="126" t="s">
        <v>377</v>
      </c>
      <c r="E58" s="1157" t="s">
        <v>426</v>
      </c>
      <c r="F58" s="1158"/>
      <c r="G58" s="1158"/>
      <c r="H58" s="1158"/>
      <c r="I58" s="1158"/>
      <c r="J58" s="1158"/>
      <c r="K58" s="1158"/>
      <c r="L58" s="1158"/>
      <c r="M58" s="1158"/>
      <c r="N58" s="1158"/>
      <c r="O58" s="1158"/>
      <c r="P58" s="1283">
        <f>Salary!U94</f>
        <v>0</v>
      </c>
      <c r="Q58" s="1283"/>
      <c r="R58" s="1283"/>
      <c r="S58" s="1283">
        <f>IF(15000&gt;=P58,P58,15000)</f>
        <v>0</v>
      </c>
      <c r="T58" s="1283"/>
      <c r="U58" s="1283"/>
      <c r="V58" s="1293"/>
      <c r="W58" s="1156"/>
      <c r="X58" s="1294"/>
      <c r="Y58" s="111"/>
    </row>
    <row r="59" spans="1:25" ht="18" customHeight="1">
      <c r="A59" s="111"/>
      <c r="B59" s="111"/>
      <c r="C59" s="124"/>
      <c r="D59" s="126" t="s">
        <v>378</v>
      </c>
      <c r="E59" s="1281" t="s">
        <v>379</v>
      </c>
      <c r="F59" s="1158"/>
      <c r="G59" s="1158"/>
      <c r="H59" s="1158"/>
      <c r="I59" s="1158"/>
      <c r="J59" s="1158"/>
      <c r="K59" s="1158"/>
      <c r="L59" s="1158"/>
      <c r="M59" s="1158"/>
      <c r="N59" s="1158"/>
      <c r="O59" s="1158"/>
      <c r="P59" s="1283">
        <f>Salary!U95</f>
        <v>0</v>
      </c>
      <c r="Q59" s="1283"/>
      <c r="R59" s="1283"/>
      <c r="S59" s="1283">
        <f>P59</f>
        <v>0</v>
      </c>
      <c r="T59" s="1283"/>
      <c r="U59" s="1283"/>
      <c r="V59" s="1293"/>
      <c r="W59" s="1156"/>
      <c r="X59" s="1294"/>
      <c r="Y59" s="111"/>
    </row>
    <row r="60" spans="1:25" ht="18" customHeight="1">
      <c r="A60" s="111"/>
      <c r="B60" s="111"/>
      <c r="C60" s="124"/>
      <c r="D60" s="126" t="s">
        <v>380</v>
      </c>
      <c r="E60" s="1157" t="s">
        <v>769</v>
      </c>
      <c r="F60" s="1158"/>
      <c r="G60" s="1158"/>
      <c r="H60" s="1158"/>
      <c r="I60" s="1158"/>
      <c r="J60" s="1158"/>
      <c r="K60" s="1158"/>
      <c r="L60" s="1158"/>
      <c r="M60" s="1158"/>
      <c r="N60" s="1158"/>
      <c r="O60" s="1158"/>
      <c r="P60" s="1283">
        <f>Salary!Q31</f>
        <v>0</v>
      </c>
      <c r="Q60" s="1283"/>
      <c r="R60" s="1283"/>
      <c r="S60" s="1283">
        <f>P60</f>
        <v>0</v>
      </c>
      <c r="T60" s="1283"/>
      <c r="U60" s="1283"/>
      <c r="V60" s="1293"/>
      <c r="W60" s="1156"/>
      <c r="X60" s="1294"/>
      <c r="Y60" s="111"/>
    </row>
    <row r="61" spans="1:25" ht="30.75" customHeight="1">
      <c r="A61" s="111"/>
      <c r="B61" s="111"/>
      <c r="C61" s="124"/>
      <c r="D61" s="126" t="s">
        <v>382</v>
      </c>
      <c r="E61" s="1157" t="s">
        <v>35</v>
      </c>
      <c r="F61" s="1158"/>
      <c r="G61" s="1158"/>
      <c r="H61" s="1158"/>
      <c r="I61" s="1158"/>
      <c r="J61" s="1158"/>
      <c r="K61" s="1158"/>
      <c r="L61" s="1158"/>
      <c r="M61" s="1158"/>
      <c r="N61" s="1158"/>
      <c r="O61" s="1158"/>
      <c r="P61" s="1283">
        <f>Salary!U98</f>
        <v>48000</v>
      </c>
      <c r="Q61" s="1283"/>
      <c r="R61" s="1283"/>
      <c r="S61" s="1283">
        <f>P61</f>
        <v>48000</v>
      </c>
      <c r="T61" s="1283"/>
      <c r="U61" s="1283"/>
      <c r="V61" s="1293"/>
      <c r="W61" s="1156"/>
      <c r="X61" s="1294"/>
      <c r="Y61" s="111"/>
    </row>
    <row r="62" spans="1:25" ht="30.75" customHeight="1">
      <c r="A62" s="111"/>
      <c r="B62" s="111"/>
      <c r="C62" s="124"/>
      <c r="D62" s="168" t="s">
        <v>541</v>
      </c>
      <c r="E62" s="1157" t="s">
        <v>579</v>
      </c>
      <c r="F62" s="1279"/>
      <c r="G62" s="1279"/>
      <c r="H62" s="1279"/>
      <c r="I62" s="1279"/>
      <c r="J62" s="1279"/>
      <c r="K62" s="1279"/>
      <c r="L62" s="1279"/>
      <c r="M62" s="1279"/>
      <c r="N62" s="1279"/>
      <c r="O62" s="1282"/>
      <c r="P62" s="1295">
        <f>Salary!U75</f>
        <v>0</v>
      </c>
      <c r="Q62" s="1295"/>
      <c r="R62" s="1295"/>
      <c r="S62" s="1295">
        <f>IF(10000&gt;=P62,P62,10000)</f>
        <v>0</v>
      </c>
      <c r="T62" s="1295"/>
      <c r="U62" s="1295"/>
      <c r="V62" s="1293"/>
      <c r="W62" s="1156"/>
      <c r="X62" s="1294"/>
      <c r="Y62" s="111"/>
    </row>
    <row r="63" spans="1:25">
      <c r="A63" s="111"/>
      <c r="B63" s="111"/>
      <c r="C63" s="124"/>
      <c r="E63" s="884" t="s">
        <v>580</v>
      </c>
      <c r="F63" s="884"/>
      <c r="G63" s="884"/>
      <c r="H63" s="884"/>
      <c r="I63" s="884"/>
      <c r="J63" s="884"/>
      <c r="K63" s="884"/>
      <c r="L63" s="884"/>
      <c r="M63" s="884"/>
      <c r="N63" s="884"/>
      <c r="O63" s="884"/>
      <c r="P63" s="1295">
        <f>SUM(S46:U62)</f>
        <v>110557</v>
      </c>
      <c r="Q63" s="1295"/>
      <c r="R63" s="1295"/>
      <c r="S63" s="1283">
        <f>IF(100000&gt;=P63,P63,100000)</f>
        <v>100000</v>
      </c>
      <c r="T63" s="1283"/>
      <c r="U63" s="1283"/>
      <c r="V63" s="1267"/>
      <c r="W63" s="1268"/>
      <c r="X63" s="1269"/>
      <c r="Y63" s="111"/>
    </row>
    <row r="64" spans="1:25" ht="15" customHeight="1">
      <c r="A64" s="111"/>
      <c r="B64" s="111"/>
      <c r="C64" s="124"/>
      <c r="D64" s="1157" t="s">
        <v>576</v>
      </c>
      <c r="E64" s="1279"/>
      <c r="F64" s="1279"/>
      <c r="G64" s="1279"/>
      <c r="H64" s="1279"/>
      <c r="I64" s="1279"/>
      <c r="J64" s="1279"/>
      <c r="K64" s="1279"/>
      <c r="L64" s="1279"/>
      <c r="M64" s="1279"/>
      <c r="N64" s="1279"/>
      <c r="O64" s="1282"/>
      <c r="P64" s="1283">
        <f>Salary!U99+Salary!U85+Salary!U86</f>
        <v>0</v>
      </c>
      <c r="Q64" s="1283"/>
      <c r="R64" s="1283"/>
      <c r="S64" s="1283">
        <f>IF(20000&gt;=P64,P64,20000)</f>
        <v>0</v>
      </c>
      <c r="T64" s="1283"/>
      <c r="U64" s="1283"/>
      <c r="V64" s="525"/>
      <c r="W64" s="523"/>
      <c r="X64" s="524"/>
      <c r="Y64" s="111"/>
    </row>
    <row r="65" spans="1:25" ht="18" customHeight="1">
      <c r="A65" s="111"/>
      <c r="B65" s="111"/>
      <c r="C65" s="124"/>
      <c r="D65" s="885"/>
      <c r="E65" s="886" t="s">
        <v>759</v>
      </c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283">
        <f>S64</f>
        <v>0</v>
      </c>
      <c r="T65" s="1283"/>
      <c r="U65" s="1283"/>
      <c r="V65" s="525"/>
      <c r="W65" s="523"/>
      <c r="X65" s="524"/>
      <c r="Y65" s="111"/>
    </row>
    <row r="66" spans="1:25" ht="18" customHeight="1">
      <c r="A66" s="111"/>
      <c r="B66" s="111"/>
      <c r="C66" s="110">
        <v>10</v>
      </c>
      <c r="D66" s="631" t="s">
        <v>896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342">
        <f>P63+P64</f>
        <v>110557</v>
      </c>
      <c r="Q66" s="1342"/>
      <c r="R66" s="1342"/>
      <c r="S66" s="1283">
        <f>S63+S64</f>
        <v>100000</v>
      </c>
      <c r="T66" s="1283"/>
      <c r="U66" s="1283"/>
      <c r="V66" s="1295">
        <f>S66</f>
        <v>100000</v>
      </c>
      <c r="W66" s="1295"/>
      <c r="X66" s="1295"/>
      <c r="Y66" s="111"/>
    </row>
    <row r="67" spans="1:25" ht="18" customHeight="1">
      <c r="A67" s="111"/>
      <c r="B67" s="111"/>
      <c r="C67" s="125">
        <v>11</v>
      </c>
      <c r="D67" s="1171" t="s">
        <v>386</v>
      </c>
      <c r="E67" s="1172"/>
      <c r="F67" s="1172"/>
      <c r="G67" s="1172"/>
      <c r="H67" s="1172"/>
      <c r="I67" s="1172"/>
      <c r="J67" s="1172"/>
      <c r="K67" s="1172"/>
      <c r="L67" s="1172"/>
      <c r="M67" s="1172"/>
      <c r="N67" s="1172"/>
      <c r="O67" s="1172"/>
      <c r="P67" s="1172"/>
      <c r="Q67" s="1172"/>
      <c r="R67" s="1172"/>
      <c r="S67" s="1172"/>
      <c r="T67" s="1172"/>
      <c r="U67" s="1173"/>
      <c r="V67" s="1295">
        <f>V47-V66</f>
        <v>226404</v>
      </c>
      <c r="W67" s="1295"/>
      <c r="X67" s="1295"/>
      <c r="Y67" s="111"/>
    </row>
    <row r="68" spans="1:25" ht="18" customHeight="1">
      <c r="A68" s="111"/>
      <c r="B68" s="111"/>
      <c r="C68" s="125">
        <v>12</v>
      </c>
      <c r="D68" s="1297" t="s">
        <v>37</v>
      </c>
      <c r="E68" s="1172"/>
      <c r="F68" s="1172"/>
      <c r="G68" s="1172"/>
      <c r="H68" s="1172"/>
      <c r="I68" s="1172"/>
      <c r="J68" s="1172"/>
      <c r="K68" s="1172"/>
      <c r="L68" s="1172"/>
      <c r="M68" s="1172"/>
      <c r="N68" s="1172"/>
      <c r="O68" s="1172"/>
      <c r="P68" s="1172"/>
      <c r="Q68" s="1172"/>
      <c r="R68" s="1172"/>
      <c r="S68" s="1172"/>
      <c r="T68" s="1172"/>
      <c r="U68" s="1173"/>
      <c r="V68" s="1295">
        <f>ROUND(V67,-1)</f>
        <v>226400</v>
      </c>
      <c r="W68" s="1295"/>
      <c r="X68" s="1295"/>
      <c r="Y68" s="111"/>
    </row>
    <row r="69" spans="1:25" ht="18" customHeight="1">
      <c r="A69" s="111"/>
      <c r="B69" s="111"/>
      <c r="C69" s="123">
        <v>13</v>
      </c>
      <c r="D69" s="1297" t="s">
        <v>38</v>
      </c>
      <c r="E69" s="1172"/>
      <c r="F69" s="1172"/>
      <c r="G69" s="1172"/>
      <c r="H69" s="1172"/>
      <c r="I69" s="1172"/>
      <c r="J69" s="1172"/>
      <c r="K69" s="1172"/>
      <c r="L69" s="1172"/>
      <c r="M69" s="1172"/>
      <c r="N69" s="1172"/>
      <c r="O69" s="1172"/>
      <c r="P69" s="1172"/>
      <c r="Q69" s="1172"/>
      <c r="R69" s="1172"/>
      <c r="S69" s="1172"/>
      <c r="T69" s="1172"/>
      <c r="U69" s="1173"/>
      <c r="V69" s="1295">
        <f>IF('Other Deails'!B19=3,Calculation!K79,Calculation!T79)</f>
        <v>6640</v>
      </c>
      <c r="W69" s="1295"/>
      <c r="X69" s="1295"/>
      <c r="Y69" s="111"/>
    </row>
    <row r="70" spans="1:25" ht="18" customHeight="1">
      <c r="A70" s="111"/>
      <c r="B70" s="111"/>
      <c r="C70" s="124"/>
      <c r="D70" s="1320" t="s">
        <v>387</v>
      </c>
      <c r="E70" s="1321"/>
      <c r="F70" s="1321"/>
      <c r="G70" s="1321"/>
      <c r="H70" s="1321"/>
      <c r="I70" s="1321"/>
      <c r="J70" s="1321"/>
      <c r="K70" s="1321"/>
      <c r="L70" s="1322"/>
      <c r="M70" s="1320" t="s">
        <v>388</v>
      </c>
      <c r="N70" s="1321"/>
      <c r="O70" s="1321"/>
      <c r="P70" s="1321"/>
      <c r="Q70" s="1321"/>
      <c r="R70" s="1321"/>
      <c r="S70" s="1321"/>
      <c r="T70" s="1321"/>
      <c r="U70" s="1322"/>
      <c r="V70" s="1284"/>
      <c r="W70" s="1265"/>
      <c r="X70" s="1266"/>
      <c r="Y70" s="111"/>
    </row>
    <row r="71" spans="1:25" ht="18" customHeight="1">
      <c r="A71" s="111"/>
      <c r="B71" s="111"/>
      <c r="C71" s="124"/>
      <c r="D71" s="1328" t="s">
        <v>39</v>
      </c>
      <c r="E71" s="1325"/>
      <c r="F71" s="1325"/>
      <c r="G71" s="1325"/>
      <c r="H71" s="1325"/>
      <c r="I71" s="1325"/>
      <c r="J71" s="1325"/>
      <c r="K71" s="1325" t="s">
        <v>389</v>
      </c>
      <c r="L71" s="1325"/>
      <c r="M71" s="1323" t="s">
        <v>39</v>
      </c>
      <c r="N71" s="1324"/>
      <c r="O71" s="1324"/>
      <c r="P71" s="1324"/>
      <c r="Q71" s="1324"/>
      <c r="R71" s="1324"/>
      <c r="S71" s="1324"/>
      <c r="T71" s="1325" t="s">
        <v>389</v>
      </c>
      <c r="U71" s="1325"/>
      <c r="V71" s="1293"/>
      <c r="W71" s="1156"/>
      <c r="X71" s="1294"/>
      <c r="Y71" s="111"/>
    </row>
    <row r="72" spans="1:25">
      <c r="A72" s="111"/>
      <c r="B72" s="111"/>
      <c r="C72" s="124"/>
      <c r="D72" s="1311" t="s">
        <v>201</v>
      </c>
      <c r="E72" s="1312"/>
      <c r="F72" s="1312"/>
      <c r="G72" s="1312"/>
      <c r="H72" s="1312"/>
      <c r="I72" s="1313"/>
      <c r="J72" s="128" t="s">
        <v>209</v>
      </c>
      <c r="K72" s="1318">
        <v>0</v>
      </c>
      <c r="L72" s="1319"/>
      <c r="M72" s="1311" t="s">
        <v>202</v>
      </c>
      <c r="N72" s="1312"/>
      <c r="O72" s="1312"/>
      <c r="P72" s="1312"/>
      <c r="Q72" s="1312"/>
      <c r="R72" s="1313"/>
      <c r="S72" s="128" t="s">
        <v>209</v>
      </c>
      <c r="T72" s="1318">
        <v>0</v>
      </c>
      <c r="U72" s="1319"/>
      <c r="V72" s="1293"/>
      <c r="W72" s="1156"/>
      <c r="X72" s="1294"/>
      <c r="Y72" s="111"/>
    </row>
    <row r="73" spans="1:25">
      <c r="A73" s="111"/>
      <c r="B73" s="111"/>
      <c r="C73" s="124"/>
      <c r="D73" s="752"/>
      <c r="E73" s="1309">
        <f>IF('Other Deails'!B19=3,(IF(V68&lt;=160000,V68,160000)),0)</f>
        <v>160000</v>
      </c>
      <c r="F73" s="1309"/>
      <c r="G73" s="1308">
        <f>IF(E73&lt;=160000,E73,160000)</f>
        <v>160000</v>
      </c>
      <c r="H73" s="1308"/>
      <c r="I73" s="803"/>
      <c r="J73" s="129"/>
      <c r="K73" s="753"/>
      <c r="L73" s="754"/>
      <c r="M73" s="1310">
        <f>IF('Other Deails'!B19=5,(IF(V68&lt;=190000,V68,190000)),0)</f>
        <v>0</v>
      </c>
      <c r="N73" s="1309"/>
      <c r="O73" s="1308">
        <f>IF(M73&lt;=190000,M73,190000)</f>
        <v>0</v>
      </c>
      <c r="P73" s="1308"/>
      <c r="Q73" s="804"/>
      <c r="R73" s="803"/>
      <c r="S73" s="129"/>
      <c r="T73" s="753"/>
      <c r="U73" s="754"/>
      <c r="V73" s="526"/>
      <c r="W73" s="127"/>
      <c r="X73" s="527"/>
      <c r="Y73" s="111"/>
    </row>
    <row r="74" spans="1:25">
      <c r="A74" s="111"/>
      <c r="B74" s="111"/>
      <c r="C74" s="124"/>
      <c r="D74" s="1311" t="s">
        <v>192</v>
      </c>
      <c r="E74" s="1312"/>
      <c r="F74" s="1312"/>
      <c r="G74" s="1312"/>
      <c r="H74" s="1312"/>
      <c r="I74" s="1313"/>
      <c r="J74" s="130">
        <v>0.1</v>
      </c>
      <c r="K74" s="1306">
        <f>ROUND(G75*0.1,0)</f>
        <v>6640</v>
      </c>
      <c r="L74" s="1307"/>
      <c r="M74" s="1311" t="s">
        <v>194</v>
      </c>
      <c r="N74" s="1312"/>
      <c r="O74" s="1312"/>
      <c r="P74" s="1312"/>
      <c r="Q74" s="1312"/>
      <c r="R74" s="1313"/>
      <c r="S74" s="130">
        <v>0.1</v>
      </c>
      <c r="T74" s="1306">
        <f>ROUND(O75*0.1,0)</f>
        <v>0</v>
      </c>
      <c r="U74" s="1307"/>
      <c r="V74" s="1293"/>
      <c r="W74" s="1156"/>
      <c r="X74" s="1294"/>
      <c r="Y74" s="111"/>
    </row>
    <row r="75" spans="1:25">
      <c r="A75" s="111"/>
      <c r="B75" s="111"/>
      <c r="C75" s="124"/>
      <c r="D75" s="752"/>
      <c r="E75" s="1309">
        <f>IF('Other Deails'!B19=3,(IF(V68&lt;=500000,V68-160000,340000)),0)</f>
        <v>66400</v>
      </c>
      <c r="F75" s="1309"/>
      <c r="G75" s="1308">
        <f>IF(E75&lt;=0,0,E75)</f>
        <v>66400</v>
      </c>
      <c r="H75" s="1308"/>
      <c r="I75" s="803"/>
      <c r="J75" s="131"/>
      <c r="K75" s="755"/>
      <c r="L75" s="756"/>
      <c r="M75" s="1310">
        <f>IF('Other Deails'!B19=5,(IF(V68&lt;=500000,V68-190000,310000)),0)</f>
        <v>0</v>
      </c>
      <c r="N75" s="1309"/>
      <c r="O75" s="1308">
        <f>IF(M75&lt;=0,0,M75)</f>
        <v>0</v>
      </c>
      <c r="P75" s="1308"/>
      <c r="Q75" s="804"/>
      <c r="R75" s="803"/>
      <c r="S75" s="131"/>
      <c r="T75" s="755"/>
      <c r="U75" s="756"/>
      <c r="V75" s="526"/>
      <c r="W75" s="127"/>
      <c r="X75" s="527"/>
      <c r="Y75" s="111"/>
    </row>
    <row r="76" spans="1:25">
      <c r="A76" s="111"/>
      <c r="B76" s="111"/>
      <c r="C76" s="124"/>
      <c r="D76" s="1311" t="s">
        <v>159</v>
      </c>
      <c r="E76" s="1312"/>
      <c r="F76" s="1312"/>
      <c r="G76" s="1312"/>
      <c r="H76" s="1312"/>
      <c r="I76" s="1313"/>
      <c r="J76" s="130">
        <v>0.2</v>
      </c>
      <c r="K76" s="1306">
        <f>ROUND(G77*0.2,0)</f>
        <v>0</v>
      </c>
      <c r="L76" s="1307"/>
      <c r="M76" s="1311" t="s">
        <v>159</v>
      </c>
      <c r="N76" s="1312"/>
      <c r="O76" s="1312"/>
      <c r="P76" s="1312"/>
      <c r="Q76" s="1312"/>
      <c r="R76" s="1313"/>
      <c r="S76" s="130">
        <v>0.2</v>
      </c>
      <c r="T76" s="1306">
        <f>ROUND(O77*0.2,0)</f>
        <v>0</v>
      </c>
      <c r="U76" s="1307"/>
      <c r="V76" s="1293"/>
      <c r="W76" s="1156"/>
      <c r="X76" s="1294"/>
      <c r="Y76" s="111"/>
    </row>
    <row r="77" spans="1:25">
      <c r="A77" s="111"/>
      <c r="B77" s="111"/>
      <c r="C77" s="124"/>
      <c r="D77" s="752"/>
      <c r="E77" s="1309">
        <f>IF('Other Deails'!B19=3,(IF(V68&lt;=800000,V68-500000,300000)),0)</f>
        <v>-273600</v>
      </c>
      <c r="F77" s="1309"/>
      <c r="G77" s="1308">
        <f>IF(E77&lt;=0,0,E77)</f>
        <v>0</v>
      </c>
      <c r="H77" s="1308"/>
      <c r="I77" s="803"/>
      <c r="J77" s="131"/>
      <c r="K77" s="755"/>
      <c r="L77" s="756"/>
      <c r="M77" s="1310">
        <f>IF('Other Deails'!B19=5,(IF(V68&lt;=800000,V68-500000,300000)),0)</f>
        <v>0</v>
      </c>
      <c r="N77" s="1309"/>
      <c r="O77" s="1308">
        <f>IF(M77&lt;=0,0,M77)</f>
        <v>0</v>
      </c>
      <c r="P77" s="1308"/>
      <c r="Q77" s="804"/>
      <c r="R77" s="803"/>
      <c r="S77" s="131"/>
      <c r="T77" s="755"/>
      <c r="U77" s="756"/>
      <c r="V77" s="526"/>
      <c r="W77" s="127"/>
      <c r="X77" s="527"/>
      <c r="Y77" s="111"/>
    </row>
    <row r="78" spans="1:25">
      <c r="A78" s="111"/>
      <c r="B78" s="111"/>
      <c r="C78" s="124"/>
      <c r="D78" s="1311" t="s">
        <v>193</v>
      </c>
      <c r="E78" s="1312"/>
      <c r="F78" s="1312"/>
      <c r="G78" s="1312"/>
      <c r="H78" s="1312"/>
      <c r="I78" s="1313"/>
      <c r="J78" s="130">
        <v>0.3</v>
      </c>
      <c r="K78" s="1306">
        <f>ROUND(G79*0.3,0)</f>
        <v>0</v>
      </c>
      <c r="L78" s="1307"/>
      <c r="M78" s="1311" t="s">
        <v>193</v>
      </c>
      <c r="N78" s="1312"/>
      <c r="O78" s="1312"/>
      <c r="P78" s="1312"/>
      <c r="Q78" s="1312"/>
      <c r="R78" s="1313"/>
      <c r="S78" s="130">
        <v>0.3</v>
      </c>
      <c r="T78" s="1306">
        <f>ROUND(O79*0.3,0)</f>
        <v>0</v>
      </c>
      <c r="U78" s="1307"/>
      <c r="V78" s="1293"/>
      <c r="W78" s="1156"/>
      <c r="X78" s="1294"/>
      <c r="Y78" s="111"/>
    </row>
    <row r="79" spans="1:25">
      <c r="A79" s="111"/>
      <c r="B79" s="111"/>
      <c r="C79" s="125"/>
      <c r="D79" s="752"/>
      <c r="E79" s="1309">
        <f>IF('Other Deails'!B19=3,(IF(V68&gt;=800001,V68-800000,0)),0)</f>
        <v>0</v>
      </c>
      <c r="F79" s="1309"/>
      <c r="G79" s="1308">
        <f>IF(E79&gt;=0,E79,0)</f>
        <v>0</v>
      </c>
      <c r="H79" s="1308"/>
      <c r="I79" s="803"/>
      <c r="J79" s="131"/>
      <c r="K79" s="1333">
        <f>SUM(K72:K78)</f>
        <v>6640</v>
      </c>
      <c r="L79" s="1334"/>
      <c r="M79" s="1310">
        <f>IF('Other Deails'!B19=5,(IF(V68&gt;=800001,V68-800000,0)),0)</f>
        <v>0</v>
      </c>
      <c r="N79" s="1309"/>
      <c r="O79" s="1308">
        <f>IF(M79&gt;=0,M79,0)</f>
        <v>0</v>
      </c>
      <c r="P79" s="1308"/>
      <c r="Q79" s="804"/>
      <c r="R79" s="803"/>
      <c r="S79" s="131"/>
      <c r="T79" s="1333">
        <f>SUM(T72:T78)</f>
        <v>0</v>
      </c>
      <c r="U79" s="1334"/>
      <c r="V79" s="525"/>
      <c r="W79" s="523"/>
      <c r="X79" s="524"/>
      <c r="Y79" s="111"/>
    </row>
    <row r="80" spans="1:25">
      <c r="A80" s="111"/>
      <c r="B80" s="111"/>
      <c r="C80" s="125">
        <v>14</v>
      </c>
      <c r="D80" s="549" t="s">
        <v>40</v>
      </c>
      <c r="E80" s="523"/>
      <c r="F80" s="523"/>
      <c r="G80" s="523"/>
      <c r="H80" s="523"/>
      <c r="I80" s="523"/>
      <c r="J80" s="523"/>
      <c r="K80" s="523"/>
      <c r="L80" s="523"/>
      <c r="M80" s="523"/>
      <c r="N80" s="523"/>
      <c r="O80" s="523"/>
      <c r="P80" s="523"/>
      <c r="Q80" s="523"/>
      <c r="R80" s="523"/>
      <c r="S80" s="551">
        <f>ROUND(V69*0.01,0)</f>
        <v>66</v>
      </c>
      <c r="T80" s="551">
        <f>ROUND((V69+V80)*0.02,0)</f>
        <v>133</v>
      </c>
      <c r="U80" s="1056">
        <f>ROUND((V69+V80)*0.01,0)</f>
        <v>66</v>
      </c>
      <c r="V80" s="1295">
        <f>IF(V69&gt;=1000001,S80,0)</f>
        <v>0</v>
      </c>
      <c r="W80" s="1295"/>
      <c r="X80" s="1295"/>
      <c r="Y80" s="111"/>
    </row>
    <row r="81" spans="1:25">
      <c r="A81" s="111"/>
      <c r="B81" s="111"/>
      <c r="C81" s="789">
        <v>15</v>
      </c>
      <c r="D81" s="1335" t="s">
        <v>147</v>
      </c>
      <c r="E81" s="1336"/>
      <c r="F81" s="1336"/>
      <c r="G81" s="1336"/>
      <c r="H81" s="1336"/>
      <c r="I81" s="1336"/>
      <c r="J81" s="1336"/>
      <c r="K81" s="1336"/>
      <c r="L81" s="1336"/>
      <c r="M81" s="1336"/>
      <c r="N81" s="1336"/>
      <c r="O81" s="1336"/>
      <c r="P81" s="1336"/>
      <c r="Q81" s="1336"/>
      <c r="R81" s="1336"/>
      <c r="S81" s="1336"/>
      <c r="T81" s="1336"/>
      <c r="U81" s="1337"/>
      <c r="V81" s="1326">
        <f>U80+T80</f>
        <v>199</v>
      </c>
      <c r="W81" s="1326"/>
      <c r="X81" s="1326"/>
      <c r="Y81" s="111"/>
    </row>
    <row r="82" spans="1:25" hidden="1">
      <c r="A82" s="111"/>
      <c r="B82" s="111"/>
      <c r="C82" s="789"/>
      <c r="D82" s="1329"/>
      <c r="E82" s="1330"/>
      <c r="F82" s="1330"/>
      <c r="G82" s="1330"/>
      <c r="H82" s="1330"/>
      <c r="I82" s="1330"/>
      <c r="J82" s="1330"/>
      <c r="K82" s="1330"/>
      <c r="L82" s="1330"/>
      <c r="M82" s="1330"/>
      <c r="N82" s="1330"/>
      <c r="O82" s="1330"/>
      <c r="P82" s="1330"/>
      <c r="Q82" s="1330"/>
      <c r="R82" s="1330"/>
      <c r="S82" s="1330"/>
      <c r="T82" s="1330"/>
      <c r="U82" s="1331"/>
      <c r="V82" s="1326"/>
      <c r="W82" s="1326"/>
      <c r="X82" s="1326"/>
      <c r="Y82" s="111"/>
    </row>
    <row r="83" spans="1:25">
      <c r="A83" s="111"/>
      <c r="B83" s="111"/>
      <c r="C83" s="125">
        <v>16</v>
      </c>
      <c r="D83" s="1297" t="s">
        <v>75</v>
      </c>
      <c r="E83" s="1172"/>
      <c r="F83" s="1172"/>
      <c r="G83" s="1172"/>
      <c r="H83" s="1172"/>
      <c r="I83" s="1172"/>
      <c r="J83" s="1172"/>
      <c r="K83" s="1172"/>
      <c r="L83" s="1172"/>
      <c r="M83" s="1172"/>
      <c r="N83" s="1172"/>
      <c r="O83" s="1172"/>
      <c r="P83" s="1172"/>
      <c r="Q83" s="1172"/>
      <c r="R83" s="1172"/>
      <c r="S83" s="1172"/>
      <c r="T83" s="1172"/>
      <c r="U83" s="1173"/>
      <c r="V83" s="1295">
        <f>ROUND(V69+V81+V80,-1)</f>
        <v>6840</v>
      </c>
      <c r="W83" s="1295"/>
      <c r="X83" s="1295"/>
      <c r="Y83" s="111"/>
    </row>
    <row r="84" spans="1:25">
      <c r="A84" s="111"/>
      <c r="B84" s="111"/>
      <c r="C84" s="123">
        <v>17</v>
      </c>
      <c r="D84" s="810" t="str">
        <f>CONCATENATE("Tax Paid up to ","November")</f>
        <v>Tax Paid up to November</v>
      </c>
      <c r="E84" s="809"/>
      <c r="F84" s="809"/>
      <c r="G84" s="809"/>
      <c r="H84" s="809"/>
      <c r="I84" s="809"/>
      <c r="J84" s="1296">
        <f>U4</f>
        <v>40238</v>
      </c>
      <c r="K84" s="1327"/>
      <c r="L84" s="809"/>
      <c r="M84" s="809"/>
      <c r="N84" s="115"/>
      <c r="O84" s="115"/>
      <c r="P84" s="115"/>
      <c r="Q84" s="115"/>
      <c r="R84" s="115"/>
      <c r="S84" s="115"/>
      <c r="T84" s="115"/>
      <c r="U84" s="116"/>
      <c r="V84" s="1295">
        <f>SUM(Salary!W11:W19)</f>
        <v>0</v>
      </c>
      <c r="W84" s="1295"/>
      <c r="X84" s="1295"/>
      <c r="Y84" s="111"/>
    </row>
    <row r="85" spans="1:25" ht="18" customHeight="1">
      <c r="A85" s="111"/>
      <c r="B85" s="111"/>
      <c r="C85" s="124"/>
      <c r="D85" s="810" t="str">
        <f>CONCATENATE("Tax to be deducted in ","December")</f>
        <v>Tax to be deducted in December</v>
      </c>
      <c r="E85" s="791"/>
      <c r="F85" s="791"/>
      <c r="G85" s="791"/>
      <c r="H85" s="791"/>
      <c r="I85" s="808"/>
      <c r="J85" s="808"/>
      <c r="K85" s="1296">
        <f>U4</f>
        <v>40238</v>
      </c>
      <c r="L85" s="1296"/>
      <c r="M85" s="798"/>
      <c r="N85" s="115"/>
      <c r="O85" s="115"/>
      <c r="P85" s="115"/>
      <c r="Q85" s="115"/>
      <c r="R85" s="115"/>
      <c r="S85" s="115"/>
      <c r="T85" s="115"/>
      <c r="U85" s="116"/>
      <c r="V85" s="1295">
        <f>Salary!W20</f>
        <v>0</v>
      </c>
      <c r="W85" s="1295"/>
      <c r="X85" s="1295"/>
      <c r="Y85" s="111"/>
    </row>
    <row r="86" spans="1:25" ht="18" customHeight="1">
      <c r="A86" s="111"/>
      <c r="B86" s="111"/>
      <c r="C86" s="124"/>
      <c r="D86" s="810" t="str">
        <f>CONCATENATE("Tax to be deducted in ","January")</f>
        <v>Tax to be deducted in January</v>
      </c>
      <c r="E86" s="791"/>
      <c r="F86" s="791"/>
      <c r="G86" s="791"/>
      <c r="H86" s="791"/>
      <c r="I86" s="808"/>
      <c r="J86" s="808"/>
      <c r="K86" s="1296">
        <f>W4</f>
        <v>40603</v>
      </c>
      <c r="L86" s="1296"/>
      <c r="M86" s="798"/>
      <c r="N86" s="115"/>
      <c r="O86" s="115"/>
      <c r="P86" s="115"/>
      <c r="Q86" s="115"/>
      <c r="R86" s="115"/>
      <c r="S86" s="115"/>
      <c r="T86" s="115"/>
      <c r="U86" s="116"/>
      <c r="V86" s="1295">
        <f>Salary!W21</f>
        <v>0</v>
      </c>
      <c r="W86" s="1295"/>
      <c r="X86" s="1295"/>
      <c r="Y86" s="111"/>
    </row>
    <row r="87" spans="1:25" ht="18" customHeight="1">
      <c r="A87" s="111"/>
      <c r="B87" s="111"/>
      <c r="C87" s="124"/>
      <c r="D87" s="810" t="str">
        <f>CONCATENATE("Tax to be deducted in ","February")</f>
        <v>Tax to be deducted in February</v>
      </c>
      <c r="E87" s="791"/>
      <c r="F87" s="791"/>
      <c r="G87" s="791"/>
      <c r="H87" s="791"/>
      <c r="I87" s="808"/>
      <c r="J87" s="808"/>
      <c r="K87" s="1296">
        <f>W4</f>
        <v>40603</v>
      </c>
      <c r="L87" s="1296"/>
      <c r="M87" s="798"/>
      <c r="N87" s="115"/>
      <c r="O87" s="115"/>
      <c r="P87" s="115"/>
      <c r="Q87" s="115"/>
      <c r="R87" s="115"/>
      <c r="S87" s="115"/>
      <c r="T87" s="115"/>
      <c r="U87" s="116"/>
      <c r="V87" s="1295">
        <f>Salary!W22</f>
        <v>3845</v>
      </c>
      <c r="W87" s="1295"/>
      <c r="X87" s="1295"/>
      <c r="Y87" s="111"/>
    </row>
    <row r="88" spans="1:25" ht="18" customHeight="1">
      <c r="A88" s="111"/>
      <c r="B88" s="111"/>
      <c r="C88" s="124"/>
      <c r="D88" s="950" t="str">
        <f>CONCATENATE(Salary!C102,Salary!D103)</f>
        <v xml:space="preserve">Less : Relief U/s 89 [Attach Details Form 10 E]  Where arrears of salary. 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6"/>
      <c r="V88" s="1338">
        <f>Salary!T103</f>
        <v>2995</v>
      </c>
      <c r="W88" s="1339"/>
      <c r="X88" s="1340"/>
      <c r="Y88" s="111"/>
    </row>
    <row r="89" spans="1:25">
      <c r="A89" s="111"/>
      <c r="B89" s="111"/>
      <c r="C89" s="125">
        <v>18</v>
      </c>
      <c r="D89" s="1171" t="s">
        <v>392</v>
      </c>
      <c r="E89" s="1172"/>
      <c r="F89" s="1172"/>
      <c r="G89" s="1172"/>
      <c r="H89" s="1172"/>
      <c r="I89" s="1172"/>
      <c r="J89" s="1172"/>
      <c r="K89" s="1172"/>
      <c r="L89" s="1172"/>
      <c r="M89" s="1172"/>
      <c r="N89" s="1172"/>
      <c r="O89" s="1172"/>
      <c r="P89" s="1172"/>
      <c r="Q89" s="1172"/>
      <c r="R89" s="1172"/>
      <c r="S89" s="1172"/>
      <c r="T89" s="1172"/>
      <c r="U89" s="1173"/>
      <c r="V89" s="1295">
        <f>V84+V85+V86+V87+V88</f>
        <v>6840</v>
      </c>
      <c r="W89" s="1295"/>
      <c r="X89" s="1295"/>
      <c r="Y89" s="111"/>
    </row>
    <row r="90" spans="1:25">
      <c r="A90" s="111"/>
      <c r="B90" s="111"/>
      <c r="C90" s="125">
        <v>19</v>
      </c>
      <c r="D90" s="631" t="s">
        <v>52</v>
      </c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321" t="str">
        <f>IF(AND(V90=0)," ",IF(V89&gt;V83,"Refundable","Payble"))</f>
        <v xml:space="preserve"> </v>
      </c>
      <c r="S90" s="1321"/>
      <c r="T90" s="1321"/>
      <c r="U90" s="1322"/>
      <c r="V90" s="1295">
        <f>V83-V89</f>
        <v>0</v>
      </c>
      <c r="W90" s="1295"/>
      <c r="X90" s="1295"/>
      <c r="Y90" s="111"/>
    </row>
    <row r="91" spans="1:25" ht="3" customHeight="1">
      <c r="A91" s="111"/>
      <c r="B91" s="111"/>
      <c r="C91" s="132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11"/>
    </row>
    <row r="92" spans="1:25">
      <c r="A92" s="111"/>
      <c r="B92" s="111"/>
      <c r="C92" s="134"/>
      <c r="D92" s="108"/>
      <c r="E92" s="108"/>
      <c r="F92" s="1332"/>
      <c r="G92" s="1332"/>
      <c r="H92" s="1332"/>
      <c r="I92" s="1332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33"/>
      <c r="V92" s="133"/>
      <c r="W92" s="133"/>
      <c r="X92" s="133"/>
      <c r="Y92" s="111"/>
    </row>
    <row r="93" spans="1:25">
      <c r="A93" s="111"/>
      <c r="B93" s="111"/>
      <c r="C93" s="134"/>
      <c r="D93" s="127" t="s">
        <v>238</v>
      </c>
      <c r="E93" s="127"/>
      <c r="F93" s="127"/>
      <c r="G93" s="1156"/>
      <c r="H93" s="1156"/>
      <c r="I93" s="1156"/>
      <c r="J93" s="1156"/>
      <c r="K93" s="1156"/>
      <c r="L93" s="127"/>
      <c r="M93" s="1156"/>
      <c r="N93" s="1156"/>
      <c r="O93" s="1156"/>
      <c r="P93" s="1156"/>
      <c r="Q93" s="1156"/>
      <c r="R93" s="108"/>
      <c r="S93" s="108"/>
      <c r="T93" s="108"/>
      <c r="U93" s="133"/>
      <c r="V93" s="133"/>
      <c r="W93" s="133"/>
      <c r="X93" s="133"/>
      <c r="Y93" s="111"/>
    </row>
    <row r="94" spans="1:25">
      <c r="A94" s="111"/>
      <c r="B94" s="111"/>
      <c r="C94" s="134"/>
      <c r="D94" s="127" t="s">
        <v>211</v>
      </c>
      <c r="E94" s="127"/>
      <c r="F94" s="1156" t="str">
        <f>'Other Deails'!A5</f>
        <v>SHRI K J PATEL</v>
      </c>
      <c r="G94" s="1156"/>
      <c r="H94" s="1156"/>
      <c r="I94" s="1156"/>
      <c r="J94" s="1156"/>
      <c r="K94" s="1156"/>
      <c r="L94" s="127"/>
      <c r="M94" s="127"/>
      <c r="N94" s="127"/>
      <c r="O94" s="127"/>
      <c r="P94" s="127"/>
      <c r="Q94" s="127"/>
      <c r="R94" s="575" t="str">
        <f>'Other Deails'!H23</f>
        <v>Assistant Director Animal Husamadry</v>
      </c>
      <c r="S94" s="108"/>
      <c r="T94" s="108"/>
      <c r="U94" s="133"/>
      <c r="V94" s="133"/>
      <c r="W94" s="133"/>
      <c r="X94" s="133"/>
      <c r="Y94" s="111"/>
    </row>
    <row r="95" spans="1:25">
      <c r="A95" s="111"/>
      <c r="B95" s="111"/>
      <c r="C95" s="134"/>
      <c r="D95" s="127" t="s">
        <v>256</v>
      </c>
      <c r="E95" s="127"/>
      <c r="F95" s="127"/>
      <c r="G95" s="1156" t="str">
        <f>'Other Deails'!A16</f>
        <v>SENIOR CLERK</v>
      </c>
      <c r="H95" s="1156"/>
      <c r="I95" s="1156"/>
      <c r="J95" s="1156"/>
      <c r="K95" s="1156"/>
      <c r="L95" s="127"/>
      <c r="M95" s="127"/>
      <c r="N95" s="127"/>
      <c r="O95" s="127"/>
      <c r="P95" s="127"/>
      <c r="Q95" s="127"/>
      <c r="R95" s="575" t="str">
        <f>'Other Deails'!H24</f>
        <v>Dangs District Panchayat</v>
      </c>
      <c r="S95" s="108"/>
      <c r="T95" s="108"/>
      <c r="U95" s="133"/>
      <c r="V95" s="133"/>
      <c r="W95" s="133"/>
      <c r="X95" s="133"/>
      <c r="Y95" s="111"/>
    </row>
    <row r="96" spans="1:25">
      <c r="A96" s="111"/>
      <c r="B96" s="111"/>
      <c r="C96" s="134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576" t="str">
        <f>'Other Deails'!B25</f>
        <v>AHWA</v>
      </c>
      <c r="S96" s="108"/>
      <c r="T96" s="108"/>
      <c r="U96" s="133"/>
      <c r="V96" s="133"/>
      <c r="W96" s="133"/>
      <c r="X96" s="133"/>
      <c r="Y96" s="111"/>
    </row>
    <row r="97" spans="1:25">
      <c r="A97" s="111"/>
      <c r="B97" s="111"/>
      <c r="C97" s="134"/>
      <c r="D97" s="108" t="s">
        <v>212</v>
      </c>
      <c r="E97" s="135" t="s">
        <v>416</v>
      </c>
      <c r="F97" s="108" t="str">
        <f>'Other Deails'!B25</f>
        <v>AHWA</v>
      </c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34"/>
      <c r="S97" s="108"/>
      <c r="T97" s="108"/>
      <c r="U97" s="133"/>
      <c r="V97" s="133"/>
      <c r="W97" s="133"/>
      <c r="X97" s="133"/>
      <c r="Y97" s="111"/>
    </row>
    <row r="98" spans="1:25">
      <c r="A98" s="111"/>
      <c r="B98" s="111"/>
      <c r="C98" s="134"/>
      <c r="D98" s="108" t="s">
        <v>213</v>
      </c>
      <c r="E98" s="135" t="s">
        <v>417</v>
      </c>
      <c r="F98" s="1341">
        <f ca="1">TODAY()</f>
        <v>43519</v>
      </c>
      <c r="G98" s="1341"/>
      <c r="H98" s="1341"/>
      <c r="I98" s="1341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33"/>
      <c r="V98" s="133"/>
      <c r="W98" s="133"/>
      <c r="X98" s="133"/>
      <c r="Y98" s="111"/>
    </row>
    <row r="99" spans="1:25" ht="3.75" customHeight="1">
      <c r="A99" s="111"/>
      <c r="B99" s="111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11"/>
    </row>
    <row r="100" spans="1:25" hidden="1">
      <c r="A100" s="111"/>
      <c r="B100" s="111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11"/>
    </row>
    <row r="101" spans="1:25" hidden="1">
      <c r="A101" s="111"/>
      <c r="B101" s="111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11"/>
    </row>
    <row r="102" spans="1:25" hidden="1">
      <c r="A102" s="111"/>
      <c r="B102" s="111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11"/>
    </row>
    <row r="103" spans="1:25" hidden="1">
      <c r="A103" s="111"/>
      <c r="B103" s="111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11"/>
    </row>
    <row r="104" spans="1:25" hidden="1">
      <c r="A104" s="111"/>
      <c r="B104" s="111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11"/>
    </row>
    <row r="105" spans="1:25" hidden="1">
      <c r="A105" s="111"/>
      <c r="B105" s="111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11"/>
    </row>
    <row r="106" spans="1:25" hidden="1">
      <c r="A106" s="111"/>
      <c r="B106" s="111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11"/>
    </row>
    <row r="107" spans="1:25" hidden="1">
      <c r="A107" s="111"/>
      <c r="B107" s="111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11"/>
    </row>
    <row r="108" spans="1:25" hidden="1">
      <c r="A108" s="111"/>
      <c r="B108" s="111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11"/>
    </row>
    <row r="109" spans="1:25" hidden="1">
      <c r="A109" s="111"/>
      <c r="B109" s="111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11"/>
    </row>
    <row r="110" spans="1:25" hidden="1">
      <c r="A110" s="111"/>
      <c r="B110" s="111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11"/>
    </row>
    <row r="111" spans="1:25" hidden="1">
      <c r="A111" s="111"/>
      <c r="B111" s="111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11"/>
    </row>
    <row r="112" spans="1:25" hidden="1">
      <c r="A112" s="111"/>
      <c r="B112" s="111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11"/>
    </row>
    <row r="113" spans="1:25" hidden="1">
      <c r="A113" s="111"/>
      <c r="B113" s="111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11"/>
    </row>
    <row r="114" spans="1:25" hidden="1">
      <c r="A114" s="111"/>
      <c r="B114" s="111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11"/>
    </row>
    <row r="115" spans="1:25" hidden="1">
      <c r="A115" s="111"/>
      <c r="B115" s="111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11"/>
    </row>
    <row r="116" spans="1:25" hidden="1">
      <c r="A116" s="111"/>
      <c r="B116" s="111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11"/>
    </row>
    <row r="117" spans="1:25" hidden="1">
      <c r="A117" s="111"/>
      <c r="B117" s="111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11"/>
    </row>
    <row r="118" spans="1:25" hidden="1">
      <c r="A118" s="111"/>
      <c r="B118" s="111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11"/>
    </row>
    <row r="119" spans="1:25" hidden="1">
      <c r="A119" s="111"/>
      <c r="B119" s="111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11"/>
    </row>
    <row r="120" spans="1:25" hidden="1">
      <c r="A120" s="111"/>
      <c r="B120" s="111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11"/>
    </row>
    <row r="121" spans="1:25" hidden="1">
      <c r="A121" s="111"/>
      <c r="B121" s="111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11"/>
    </row>
    <row r="122" spans="1:25" hidden="1">
      <c r="A122" s="111"/>
      <c r="B122" s="111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11"/>
    </row>
    <row r="123" spans="1:25" hidden="1">
      <c r="A123" s="111"/>
      <c r="B123" s="111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11"/>
    </row>
    <row r="124" spans="1:25" hidden="1">
      <c r="A124" s="111"/>
      <c r="B124" s="111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11"/>
    </row>
    <row r="125" spans="1:25" hidden="1">
      <c r="A125" s="111"/>
      <c r="B125" s="111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11"/>
    </row>
    <row r="126" spans="1:25" hidden="1">
      <c r="A126" s="111"/>
      <c r="B126" s="111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11"/>
    </row>
    <row r="127" spans="1:25" hidden="1">
      <c r="A127" s="111"/>
      <c r="B127" s="111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11"/>
    </row>
    <row r="128" spans="1:25" hidden="1">
      <c r="A128" s="111"/>
      <c r="B128" s="111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11"/>
    </row>
    <row r="129" spans="1:25" hidden="1">
      <c r="A129" s="111"/>
      <c r="B129" s="111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11"/>
    </row>
    <row r="130" spans="1:25" hidden="1">
      <c r="A130" s="111"/>
      <c r="B130" s="111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11"/>
    </row>
    <row r="131" spans="1:25" hidden="1">
      <c r="A131" s="111"/>
      <c r="B131" s="111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11"/>
    </row>
    <row r="132" spans="1:25" hidden="1">
      <c r="A132" s="111"/>
      <c r="B132" s="111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11"/>
    </row>
    <row r="133" spans="1:25" hidden="1">
      <c r="A133" s="111"/>
      <c r="B133" s="111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11"/>
    </row>
    <row r="134" spans="1:25" hidden="1">
      <c r="A134" s="111"/>
      <c r="B134" s="111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11"/>
    </row>
    <row r="135" spans="1:25" hidden="1">
      <c r="A135" s="111"/>
      <c r="B135" s="111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11"/>
    </row>
    <row r="136" spans="1:25" hidden="1">
      <c r="A136" s="111"/>
      <c r="B136" s="111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11"/>
    </row>
    <row r="137" spans="1:25" hidden="1">
      <c r="A137" s="111"/>
      <c r="B137" s="111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11"/>
    </row>
    <row r="138" spans="1:25" hidden="1">
      <c r="A138" s="111"/>
      <c r="B138" s="111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11"/>
    </row>
    <row r="139" spans="1:25" hidden="1">
      <c r="A139" s="111"/>
      <c r="B139" s="111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11"/>
    </row>
    <row r="140" spans="1:25" hidden="1">
      <c r="A140" s="111"/>
      <c r="B140" s="111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11"/>
    </row>
    <row r="141" spans="1:25" hidden="1">
      <c r="A141" s="111"/>
      <c r="B141" s="111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11"/>
    </row>
    <row r="142" spans="1:25" hidden="1">
      <c r="A142" s="111"/>
      <c r="B142" s="111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11"/>
    </row>
    <row r="143" spans="1:25" hidden="1">
      <c r="A143" s="111"/>
      <c r="B143" s="111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11"/>
    </row>
    <row r="144" spans="1:25" hidden="1">
      <c r="A144" s="111"/>
      <c r="B144" s="111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11"/>
    </row>
    <row r="145" spans="1:25" hidden="1">
      <c r="A145" s="111"/>
      <c r="B145" s="111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11"/>
    </row>
    <row r="146" spans="1:25" hidden="1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hidden="1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hidden="1"/>
    <row r="149" spans="1:25" ht="1.5" customHeight="1"/>
    <row r="150" spans="1:25" hidden="1"/>
    <row r="151" spans="1:25" hidden="1"/>
    <row r="152" spans="1:25" hidden="1"/>
    <row r="153" spans="1:25" hidden="1"/>
    <row r="154" spans="1:25" hidden="1"/>
    <row r="155" spans="1:25" hidden="1"/>
    <row r="156" spans="1:25" hidden="1"/>
    <row r="157" spans="1:25" hidden="1"/>
    <row r="158" spans="1:25" hidden="1"/>
    <row r="159" spans="1:25" hidden="1"/>
    <row r="160" spans="1:25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t="2.25" customHeight="1"/>
  </sheetData>
  <sheetProtection password="E221" sheet="1" objects="1" scenarios="1" formatCells="0" formatColumns="0" formatRows="0" insertColumns="0"/>
  <mergeCells count="237">
    <mergeCell ref="E50:O50"/>
    <mergeCell ref="P60:R60"/>
    <mergeCell ref="E54:O54"/>
    <mergeCell ref="E55:O55"/>
    <mergeCell ref="S51:U51"/>
    <mergeCell ref="B1:I1"/>
    <mergeCell ref="K1:X1"/>
    <mergeCell ref="E60:O60"/>
    <mergeCell ref="E59:O59"/>
    <mergeCell ref="S50:U50"/>
    <mergeCell ref="P49:R49"/>
    <mergeCell ref="S49:U49"/>
    <mergeCell ref="D64:O64"/>
    <mergeCell ref="E79:F79"/>
    <mergeCell ref="P64:R64"/>
    <mergeCell ref="P66:R66"/>
    <mergeCell ref="G79:H79"/>
    <mergeCell ref="D47:U47"/>
    <mergeCell ref="E52:O52"/>
    <mergeCell ref="P52:R52"/>
    <mergeCell ref="S55:U55"/>
    <mergeCell ref="E49:O49"/>
    <mergeCell ref="V46:X46"/>
    <mergeCell ref="V68:X68"/>
    <mergeCell ref="V69:X69"/>
    <mergeCell ref="V47:X47"/>
    <mergeCell ref="V67:X67"/>
    <mergeCell ref="P63:R63"/>
    <mergeCell ref="S52:U52"/>
    <mergeCell ref="P53:R53"/>
    <mergeCell ref="P48:R48"/>
    <mergeCell ref="S63:U63"/>
    <mergeCell ref="V90:X90"/>
    <mergeCell ref="V71:X71"/>
    <mergeCell ref="V72:X72"/>
    <mergeCell ref="V83:X83"/>
    <mergeCell ref="V89:X89"/>
    <mergeCell ref="V85:X85"/>
    <mergeCell ref="V86:X86"/>
    <mergeCell ref="V82:X82"/>
    <mergeCell ref="V88:X88"/>
    <mergeCell ref="V87:X87"/>
    <mergeCell ref="F98:I98"/>
    <mergeCell ref="D89:U89"/>
    <mergeCell ref="K87:L87"/>
    <mergeCell ref="S64:U64"/>
    <mergeCell ref="G95:K95"/>
    <mergeCell ref="G93:K93"/>
    <mergeCell ref="M93:Q93"/>
    <mergeCell ref="F94:K94"/>
    <mergeCell ref="D78:I78"/>
    <mergeCell ref="R90:U90"/>
    <mergeCell ref="D82:U82"/>
    <mergeCell ref="F92:I92"/>
    <mergeCell ref="T79:U79"/>
    <mergeCell ref="T78:U78"/>
    <mergeCell ref="K78:L78"/>
    <mergeCell ref="D83:U83"/>
    <mergeCell ref="D81:U81"/>
    <mergeCell ref="K79:L79"/>
    <mergeCell ref="S59:U59"/>
    <mergeCell ref="E58:O58"/>
    <mergeCell ref="E56:O56"/>
    <mergeCell ref="P56:R56"/>
    <mergeCell ref="E57:O57"/>
    <mergeCell ref="S56:U56"/>
    <mergeCell ref="P61:R61"/>
    <mergeCell ref="G75:H75"/>
    <mergeCell ref="T76:U76"/>
    <mergeCell ref="M76:R76"/>
    <mergeCell ref="T74:U74"/>
    <mergeCell ref="D71:J71"/>
    <mergeCell ref="E61:O61"/>
    <mergeCell ref="E62:O62"/>
    <mergeCell ref="P62:R62"/>
    <mergeCell ref="K71:L71"/>
    <mergeCell ref="J84:K84"/>
    <mergeCell ref="O75:P75"/>
    <mergeCell ref="M74:R74"/>
    <mergeCell ref="M75:N75"/>
    <mergeCell ref="M79:N79"/>
    <mergeCell ref="O79:P79"/>
    <mergeCell ref="M78:R78"/>
    <mergeCell ref="V84:X84"/>
    <mergeCell ref="V74:X74"/>
    <mergeCell ref="V76:X76"/>
    <mergeCell ref="V78:X78"/>
    <mergeCell ref="V81:X81"/>
    <mergeCell ref="V80:X80"/>
    <mergeCell ref="G73:H73"/>
    <mergeCell ref="T72:U72"/>
    <mergeCell ref="M73:N73"/>
    <mergeCell ref="O73:P73"/>
    <mergeCell ref="D70:L70"/>
    <mergeCell ref="E73:F73"/>
    <mergeCell ref="K72:L72"/>
    <mergeCell ref="D72:I72"/>
    <mergeCell ref="M70:U70"/>
    <mergeCell ref="M72:R72"/>
    <mergeCell ref="M71:S71"/>
    <mergeCell ref="V70:X70"/>
    <mergeCell ref="T71:U71"/>
    <mergeCell ref="D68:U68"/>
    <mergeCell ref="S66:U66"/>
    <mergeCell ref="S65:U65"/>
    <mergeCell ref="V66:X66"/>
    <mergeCell ref="D67:U67"/>
    <mergeCell ref="D69:U69"/>
    <mergeCell ref="S25:U25"/>
    <mergeCell ref="S62:U62"/>
    <mergeCell ref="V48:X63"/>
    <mergeCell ref="S53:U53"/>
    <mergeCell ref="S60:U60"/>
    <mergeCell ref="S61:U61"/>
    <mergeCell ref="S48:U48"/>
    <mergeCell ref="S54:U54"/>
    <mergeCell ref="S57:U57"/>
    <mergeCell ref="S58:U58"/>
    <mergeCell ref="S40:U40"/>
    <mergeCell ref="E28:R28"/>
    <mergeCell ref="E30:R30"/>
    <mergeCell ref="D33:U33"/>
    <mergeCell ref="P24:R24"/>
    <mergeCell ref="S28:U28"/>
    <mergeCell ref="S27:U27"/>
    <mergeCell ref="S29:U29"/>
    <mergeCell ref="S26:U26"/>
    <mergeCell ref="S24:U24"/>
    <mergeCell ref="S18:U18"/>
    <mergeCell ref="S20:U20"/>
    <mergeCell ref="S23:U23"/>
    <mergeCell ref="D21:R21"/>
    <mergeCell ref="P22:R22"/>
    <mergeCell ref="E44:O44"/>
    <mergeCell ref="E41:O41"/>
    <mergeCell ref="E40:O40"/>
    <mergeCell ref="D36:U36"/>
    <mergeCell ref="P44:R44"/>
    <mergeCell ref="V17:X17"/>
    <mergeCell ref="V20:X20"/>
    <mergeCell ref="V21:X21"/>
    <mergeCell ref="S22:U22"/>
    <mergeCell ref="V22:X22"/>
    <mergeCell ref="D23:R23"/>
    <mergeCell ref="V19:X19"/>
    <mergeCell ref="V18:X18"/>
    <mergeCell ref="E19:R19"/>
    <mergeCell ref="S19:U19"/>
    <mergeCell ref="P45:R45"/>
    <mergeCell ref="E20:R20"/>
    <mergeCell ref="E42:O42"/>
    <mergeCell ref="E43:O43"/>
    <mergeCell ref="V29:X31"/>
    <mergeCell ref="V32:X32"/>
    <mergeCell ref="V33:X33"/>
    <mergeCell ref="S37:U37"/>
    <mergeCell ref="S41:U41"/>
    <mergeCell ref="S42:U42"/>
    <mergeCell ref="K74:L74"/>
    <mergeCell ref="O77:P77"/>
    <mergeCell ref="E77:F77"/>
    <mergeCell ref="M77:N77"/>
    <mergeCell ref="D74:I74"/>
    <mergeCell ref="K76:L76"/>
    <mergeCell ref="E75:F75"/>
    <mergeCell ref="G77:H77"/>
    <mergeCell ref="D76:I76"/>
    <mergeCell ref="S31:U31"/>
    <mergeCell ref="P39:R39"/>
    <mergeCell ref="E38:O38"/>
    <mergeCell ref="D32:U32"/>
    <mergeCell ref="S34:U35"/>
    <mergeCell ref="D37:O37"/>
    <mergeCell ref="E34:R34"/>
    <mergeCell ref="E35:R35"/>
    <mergeCell ref="E31:R31"/>
    <mergeCell ref="S38:U38"/>
    <mergeCell ref="K85:L85"/>
    <mergeCell ref="K86:L86"/>
    <mergeCell ref="P41:R41"/>
    <mergeCell ref="P42:R42"/>
    <mergeCell ref="D46:U46"/>
    <mergeCell ref="P43:R43"/>
    <mergeCell ref="S44:U44"/>
    <mergeCell ref="S43:U43"/>
    <mergeCell ref="S45:U45"/>
    <mergeCell ref="E45:O45"/>
    <mergeCell ref="V16:X16"/>
    <mergeCell ref="E17:R17"/>
    <mergeCell ref="P26:R26"/>
    <mergeCell ref="E29:R29"/>
    <mergeCell ref="P27:R27"/>
    <mergeCell ref="S16:U16"/>
    <mergeCell ref="E16:R16"/>
    <mergeCell ref="E18:R18"/>
    <mergeCell ref="S17:U17"/>
    <mergeCell ref="S21:U21"/>
    <mergeCell ref="V34:X35"/>
    <mergeCell ref="D27:O27"/>
    <mergeCell ref="P25:R25"/>
    <mergeCell ref="S39:U39"/>
    <mergeCell ref="P37:R37"/>
    <mergeCell ref="V36:X36"/>
    <mergeCell ref="V37:X45"/>
    <mergeCell ref="P38:R38"/>
    <mergeCell ref="P40:R40"/>
    <mergeCell ref="S30:U30"/>
    <mergeCell ref="D48:O48"/>
    <mergeCell ref="P54:R54"/>
    <mergeCell ref="P51:R51"/>
    <mergeCell ref="P59:R59"/>
    <mergeCell ref="E53:O53"/>
    <mergeCell ref="P55:R55"/>
    <mergeCell ref="E51:O51"/>
    <mergeCell ref="P50:R50"/>
    <mergeCell ref="P57:R57"/>
    <mergeCell ref="P58:R58"/>
    <mergeCell ref="D13:X13"/>
    <mergeCell ref="V14:X14"/>
    <mergeCell ref="V15:X15"/>
    <mergeCell ref="E14:R14"/>
    <mergeCell ref="E15:R15"/>
    <mergeCell ref="S14:U14"/>
    <mergeCell ref="S15:U15"/>
    <mergeCell ref="U4:V4"/>
    <mergeCell ref="W4:X4"/>
    <mergeCell ref="G7:X7"/>
    <mergeCell ref="G8:X8"/>
    <mergeCell ref="O5:P5"/>
    <mergeCell ref="Q5:R5"/>
    <mergeCell ref="H9:X10"/>
    <mergeCell ref="U11:X11"/>
    <mergeCell ref="E11:R11"/>
    <mergeCell ref="C7:F7"/>
    <mergeCell ref="C9:G9"/>
    <mergeCell ref="C10:G10"/>
    <mergeCell ref="C8:F8"/>
  </mergeCells>
  <phoneticPr fontId="19" type="noConversion"/>
  <hyperlinks>
    <hyperlink ref="B1" location="BACK2" display="BACK2"/>
  </hyperlinks>
  <printOptions horizontalCentered="1"/>
  <pageMargins left="0" right="0" top="0.5" bottom="0.5" header="0.25" footer="0.4"/>
  <pageSetup paperSize="9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  <rowBreaks count="1" manualBreakCount="1">
    <brk id="47" min="1" max="24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9" enableFormatConditionsCalculation="0">
    <tabColor indexed="14"/>
  </sheetPr>
  <dimension ref="A1:U72"/>
  <sheetViews>
    <sheetView showRowColHeaders="0" workbookViewId="0">
      <pane ySplit="1" topLeftCell="A2" activePane="bottomLeft" state="frozen"/>
      <selection pane="bottomLeft" activeCell="A2" sqref="A2"/>
    </sheetView>
  </sheetViews>
  <sheetFormatPr defaultColWidth="0" defaultRowHeight="0" customHeight="1" zeroHeight="1"/>
  <cols>
    <col min="1" max="1" width="4.125" style="962" customWidth="1"/>
    <col min="2" max="19" width="4.125" style="960" customWidth="1"/>
    <col min="20" max="20" width="2.25" style="960" customWidth="1"/>
    <col min="21" max="21" width="4.125" style="960" hidden="1" customWidth="1"/>
    <col min="22" max="16384" width="10" style="960" hidden="1"/>
  </cols>
  <sheetData>
    <row r="1" spans="1:21" s="1002" customFormat="1" ht="22.5" customHeight="1">
      <c r="A1" s="1055" t="s">
        <v>252</v>
      </c>
      <c r="B1" s="1055"/>
      <c r="C1" s="1055"/>
      <c r="D1" s="1055"/>
      <c r="E1" s="1055"/>
      <c r="F1" s="1055"/>
      <c r="G1" s="1055"/>
      <c r="H1" s="1009" t="s">
        <v>870</v>
      </c>
      <c r="I1" s="1009"/>
      <c r="J1" s="1009"/>
      <c r="K1" s="1009"/>
      <c r="L1" s="1009"/>
      <c r="M1" s="1007" t="s">
        <v>871</v>
      </c>
      <c r="N1" s="1007"/>
      <c r="O1" s="1007"/>
      <c r="P1" s="1007"/>
      <c r="Q1" s="1007"/>
      <c r="R1" s="1007"/>
      <c r="S1" s="1007"/>
      <c r="T1" s="1007"/>
    </row>
    <row r="2" spans="1:21" ht="19.5">
      <c r="A2" s="958" t="s">
        <v>772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  <c r="T2" s="959"/>
    </row>
    <row r="3" spans="1:21" ht="15">
      <c r="A3" s="961" t="s">
        <v>773</v>
      </c>
      <c r="B3" s="961"/>
      <c r="C3" s="961"/>
      <c r="D3" s="961"/>
      <c r="E3" s="961"/>
      <c r="F3" s="961"/>
      <c r="G3" s="961"/>
      <c r="H3" s="961"/>
      <c r="I3" s="961"/>
      <c r="J3" s="961"/>
      <c r="K3" s="961"/>
      <c r="L3" s="961"/>
      <c r="M3" s="961"/>
      <c r="N3" s="961"/>
      <c r="O3" s="961"/>
      <c r="P3" s="961"/>
      <c r="Q3" s="961"/>
      <c r="R3" s="961"/>
      <c r="S3" s="961"/>
      <c r="T3" s="961"/>
    </row>
    <row r="4" spans="1:21" ht="15">
      <c r="A4" s="961" t="s">
        <v>774</v>
      </c>
      <c r="B4" s="959"/>
      <c r="C4" s="959"/>
      <c r="D4" s="959"/>
      <c r="E4" s="959"/>
      <c r="F4" s="959"/>
      <c r="G4" s="959"/>
      <c r="H4" s="959"/>
      <c r="I4" s="959"/>
      <c r="J4" s="959"/>
      <c r="K4" s="959"/>
      <c r="L4" s="959"/>
      <c r="M4" s="959"/>
      <c r="N4" s="959"/>
      <c r="O4" s="959"/>
      <c r="P4" s="959"/>
      <c r="Q4" s="959"/>
      <c r="R4" s="959"/>
      <c r="S4" s="959"/>
      <c r="T4" s="959"/>
      <c r="U4" s="959"/>
    </row>
    <row r="5" spans="1:21" ht="15">
      <c r="A5" s="961" t="s">
        <v>775</v>
      </c>
      <c r="B5" s="959"/>
      <c r="C5" s="959"/>
      <c r="D5" s="959"/>
      <c r="E5" s="959"/>
      <c r="F5" s="959"/>
      <c r="G5" s="959"/>
      <c r="H5" s="959"/>
      <c r="I5" s="959"/>
      <c r="J5" s="959"/>
      <c r="K5" s="959"/>
      <c r="L5" s="959"/>
      <c r="M5" s="959"/>
      <c r="N5" s="959"/>
      <c r="O5" s="959"/>
      <c r="P5" s="959"/>
      <c r="Q5" s="959"/>
      <c r="R5" s="959"/>
      <c r="S5" s="959"/>
      <c r="T5" s="959"/>
      <c r="U5" s="959"/>
    </row>
    <row r="6" spans="1:21" ht="15">
      <c r="A6" s="961" t="s">
        <v>776</v>
      </c>
      <c r="B6" s="959"/>
      <c r="C6" s="959"/>
      <c r="D6" s="959"/>
      <c r="E6" s="959"/>
      <c r="F6" s="959"/>
      <c r="G6" s="959"/>
      <c r="H6" s="959"/>
      <c r="I6" s="959"/>
      <c r="J6" s="959"/>
      <c r="K6" s="959"/>
      <c r="L6" s="959"/>
      <c r="M6" s="959"/>
      <c r="N6" s="959"/>
      <c r="O6" s="959"/>
      <c r="P6" s="959"/>
      <c r="Q6" s="959"/>
      <c r="R6" s="959"/>
      <c r="S6" s="959"/>
      <c r="T6" s="959"/>
      <c r="U6" s="959"/>
    </row>
    <row r="7" spans="1:21" ht="15">
      <c r="A7" s="961" t="s">
        <v>777</v>
      </c>
      <c r="B7" s="959"/>
      <c r="C7" s="959"/>
      <c r="D7" s="959"/>
      <c r="E7" s="959"/>
      <c r="F7" s="959"/>
      <c r="G7" s="959"/>
      <c r="H7" s="959"/>
      <c r="I7" s="959"/>
      <c r="J7" s="959"/>
      <c r="K7" s="959"/>
      <c r="L7" s="959"/>
      <c r="M7" s="959"/>
      <c r="N7" s="959"/>
      <c r="O7" s="959"/>
      <c r="P7" s="959"/>
      <c r="Q7" s="959"/>
      <c r="R7" s="959"/>
      <c r="S7" s="959"/>
      <c r="T7" s="959"/>
    </row>
    <row r="8" spans="1:21" ht="15"/>
    <row r="9" spans="1:21" ht="15.75">
      <c r="A9" s="963">
        <v>1</v>
      </c>
      <c r="B9" s="964" t="s">
        <v>778</v>
      </c>
      <c r="I9" s="1003" t="str">
        <f>'Other Deails'!H6</f>
        <v>Kiritchandra Jayantilal Patel</v>
      </c>
      <c r="J9" s="965"/>
      <c r="K9" s="965"/>
      <c r="L9" s="965"/>
      <c r="M9" s="965"/>
      <c r="N9" s="965"/>
      <c r="O9" s="965"/>
      <c r="P9" s="965"/>
      <c r="Q9" s="965"/>
      <c r="R9" s="965"/>
      <c r="S9" s="965"/>
      <c r="T9" s="965"/>
    </row>
    <row r="10" spans="1:21" ht="15">
      <c r="A10" s="963"/>
      <c r="B10" s="1004" t="str">
        <f>'Other Deails'!H16</f>
        <v>Senior Clerk</v>
      </c>
      <c r="F10" s="1004" t="str">
        <f>'Other Deails'!H22</f>
        <v>DANGS DISTRICT PANCHAYAT, AHWA</v>
      </c>
      <c r="J10" s="966"/>
      <c r="K10" s="966"/>
      <c r="L10" s="966"/>
      <c r="M10" s="966"/>
      <c r="N10" s="966"/>
      <c r="O10" s="966"/>
      <c r="P10" s="966"/>
      <c r="Q10" s="966"/>
      <c r="R10" s="966"/>
      <c r="S10" s="966"/>
      <c r="T10" s="966"/>
    </row>
    <row r="11" spans="1:21" ht="3" customHeight="1">
      <c r="A11" s="963"/>
      <c r="B11" s="964"/>
      <c r="I11" s="967"/>
      <c r="J11" s="967"/>
      <c r="K11" s="967"/>
      <c r="L11" s="967"/>
      <c r="M11" s="967"/>
      <c r="N11" s="967"/>
      <c r="O11" s="967"/>
      <c r="P11" s="967"/>
      <c r="Q11" s="967"/>
      <c r="R11" s="967"/>
      <c r="S11" s="967"/>
      <c r="T11" s="967"/>
    </row>
    <row r="12" spans="1:21" ht="15.75">
      <c r="A12" s="963">
        <v>2</v>
      </c>
      <c r="B12" s="968" t="s">
        <v>779</v>
      </c>
      <c r="I12" s="1005" t="str">
        <f>'Other Deails'!H17</f>
        <v>ACFPP3047F</v>
      </c>
      <c r="J12" s="969"/>
      <c r="K12" s="969"/>
      <c r="L12" s="969"/>
      <c r="M12" s="969"/>
      <c r="N12" s="969"/>
      <c r="O12" s="969"/>
      <c r="P12" s="969"/>
      <c r="Q12" s="969"/>
      <c r="R12" s="969"/>
      <c r="S12" s="969"/>
      <c r="T12" s="969"/>
    </row>
    <row r="13" spans="1:21" ht="3" customHeight="1">
      <c r="A13" s="963"/>
      <c r="B13" s="968"/>
    </row>
    <row r="14" spans="1:21" ht="15.75">
      <c r="A14" s="963">
        <v>3</v>
      </c>
      <c r="B14" s="968" t="s">
        <v>780</v>
      </c>
      <c r="I14" s="993" t="s">
        <v>781</v>
      </c>
      <c r="J14" s="970"/>
      <c r="K14" s="970"/>
      <c r="L14" s="970"/>
      <c r="M14" s="970"/>
      <c r="N14" s="970"/>
      <c r="O14" s="970"/>
      <c r="P14" s="970"/>
      <c r="Q14" s="970"/>
      <c r="R14" s="970"/>
      <c r="S14" s="970"/>
      <c r="T14" s="970"/>
    </row>
    <row r="15" spans="1:21" ht="3" customHeight="1"/>
    <row r="16" spans="1:21" ht="27.75">
      <c r="A16" s="971" t="s">
        <v>782</v>
      </c>
      <c r="B16" s="972"/>
      <c r="C16" s="972"/>
      <c r="D16" s="972"/>
      <c r="E16" s="972"/>
      <c r="F16" s="972"/>
      <c r="G16" s="972"/>
      <c r="H16" s="972"/>
      <c r="I16" s="972"/>
      <c r="J16" s="972"/>
      <c r="K16" s="972"/>
      <c r="L16" s="972"/>
      <c r="M16" s="972"/>
      <c r="N16" s="972"/>
      <c r="O16" s="972"/>
      <c r="P16" s="972"/>
      <c r="Q16" s="972"/>
      <c r="R16" s="972"/>
      <c r="S16" s="972"/>
    </row>
    <row r="17" spans="1:20" ht="15">
      <c r="A17" s="973" t="s">
        <v>783</v>
      </c>
      <c r="E17" s="994" t="s">
        <v>867</v>
      </c>
      <c r="I17" s="974" t="s">
        <v>893</v>
      </c>
      <c r="J17" s="974"/>
    </row>
    <row r="18" spans="1:20" ht="3" customHeight="1"/>
    <row r="19" spans="1:20" ht="15">
      <c r="A19" s="975">
        <v>1</v>
      </c>
      <c r="B19" s="968" t="s">
        <v>784</v>
      </c>
      <c r="N19" s="1346">
        <f>ROUND('Form 10E-2'!F40,-1)</f>
        <v>35800</v>
      </c>
      <c r="O19" s="1346"/>
      <c r="P19" s="1346"/>
      <c r="Q19" s="1346"/>
      <c r="R19" s="1346"/>
      <c r="S19" s="1346"/>
      <c r="T19" s="1346"/>
    </row>
    <row r="20" spans="1:20" ht="15">
      <c r="B20" s="968" t="s">
        <v>785</v>
      </c>
    </row>
    <row r="21" spans="1:20" ht="3" customHeight="1">
      <c r="B21" s="968"/>
    </row>
    <row r="22" spans="1:20" ht="15">
      <c r="B22" s="968" t="s">
        <v>786</v>
      </c>
      <c r="N22" s="1345" t="s">
        <v>787</v>
      </c>
      <c r="O22" s="1345"/>
      <c r="P22" s="1345"/>
      <c r="Q22" s="1345"/>
      <c r="R22" s="1345"/>
      <c r="S22" s="1345"/>
      <c r="T22" s="1345"/>
    </row>
    <row r="23" spans="1:20" ht="15">
      <c r="B23" s="968" t="s">
        <v>788</v>
      </c>
    </row>
    <row r="24" spans="1:20" ht="15">
      <c r="B24" s="968" t="s">
        <v>789</v>
      </c>
    </row>
    <row r="25" spans="1:20" ht="3" customHeight="1">
      <c r="B25" s="968"/>
    </row>
    <row r="26" spans="1:20" ht="15">
      <c r="B26" s="968" t="s">
        <v>790</v>
      </c>
      <c r="N26" s="1345" t="s">
        <v>787</v>
      </c>
      <c r="O26" s="1345"/>
      <c r="P26" s="1345"/>
      <c r="Q26" s="1345"/>
      <c r="R26" s="1345"/>
      <c r="S26" s="1345"/>
      <c r="T26" s="1345"/>
    </row>
    <row r="27" spans="1:20" ht="15">
      <c r="B27" s="968" t="s">
        <v>791</v>
      </c>
    </row>
    <row r="28" spans="1:20" ht="15">
      <c r="B28" s="968" t="s">
        <v>792</v>
      </c>
    </row>
    <row r="29" spans="1:20" ht="15">
      <c r="B29" s="968" t="s">
        <v>793</v>
      </c>
    </row>
    <row r="30" spans="1:20" ht="15">
      <c r="B30" s="968" t="s">
        <v>794</v>
      </c>
    </row>
    <row r="31" spans="1:20" ht="15">
      <c r="B31" s="968" t="s">
        <v>795</v>
      </c>
    </row>
    <row r="32" spans="1:20" ht="3" customHeight="1">
      <c r="B32" s="968"/>
    </row>
    <row r="33" spans="1:20" ht="15">
      <c r="B33" s="968" t="s">
        <v>796</v>
      </c>
      <c r="N33" s="1345" t="s">
        <v>787</v>
      </c>
      <c r="O33" s="1345"/>
      <c r="P33" s="1345"/>
      <c r="Q33" s="1345"/>
      <c r="R33" s="1345"/>
      <c r="S33" s="1345"/>
      <c r="T33" s="1345"/>
    </row>
    <row r="34" spans="1:20" ht="15">
      <c r="B34" s="968" t="s">
        <v>797</v>
      </c>
    </row>
    <row r="35" spans="1:20" ht="3" customHeight="1">
      <c r="B35" s="968"/>
    </row>
    <row r="36" spans="1:20" ht="15">
      <c r="A36" s="975">
        <v>2</v>
      </c>
      <c r="B36" s="968" t="s">
        <v>798</v>
      </c>
    </row>
    <row r="37" spans="1:20" ht="15">
      <c r="B37" s="968" t="s">
        <v>799</v>
      </c>
    </row>
    <row r="38" spans="1:20" ht="3" customHeight="1">
      <c r="B38" s="968"/>
    </row>
    <row r="39" spans="1:20" ht="3" customHeight="1">
      <c r="B39" s="968"/>
    </row>
    <row r="40" spans="1:20" ht="15">
      <c r="B40" s="968"/>
    </row>
    <row r="41" spans="1:20" ht="15">
      <c r="N41" s="977" t="s">
        <v>800</v>
      </c>
    </row>
    <row r="42" spans="1:20" ht="3" customHeight="1">
      <c r="N42" s="977"/>
    </row>
    <row r="43" spans="1:20" ht="3" customHeight="1">
      <c r="N43" s="977"/>
    </row>
    <row r="44" spans="1:20" ht="3" customHeight="1">
      <c r="N44" s="977"/>
    </row>
    <row r="45" spans="1:20" ht="3" customHeight="1"/>
    <row r="46" spans="1:20" ht="15">
      <c r="I46" s="973" t="s">
        <v>801</v>
      </c>
    </row>
    <row r="47" spans="1:20" ht="3" customHeight="1"/>
    <row r="48" spans="1:20" ht="3" customHeight="1"/>
    <row r="49" spans="1:18" ht="15">
      <c r="C49" s="978" t="s">
        <v>802</v>
      </c>
      <c r="D49" s="967" t="str">
        <f>I9</f>
        <v>Kiritchandra Jayantilal Patel</v>
      </c>
      <c r="E49" s="967"/>
      <c r="F49" s="967"/>
      <c r="G49" s="967"/>
      <c r="H49" s="967"/>
      <c r="I49" s="967"/>
      <c r="J49" s="967"/>
      <c r="L49" s="967"/>
      <c r="M49" s="960" t="str">
        <f>B10</f>
        <v>Senior Clerk</v>
      </c>
      <c r="N49" s="967"/>
      <c r="O49" s="967"/>
      <c r="P49" s="967"/>
      <c r="Q49" s="967"/>
      <c r="R49" s="967"/>
    </row>
    <row r="50" spans="1:18" ht="15">
      <c r="A50" s="962" t="str">
        <f>F10</f>
        <v>DANGS DISTRICT PANCHAYAT, AHWA</v>
      </c>
      <c r="B50" s="967"/>
      <c r="C50" s="967"/>
      <c r="D50" s="967"/>
      <c r="E50" s="967"/>
      <c r="F50" s="967"/>
      <c r="G50" s="967"/>
      <c r="H50" s="967"/>
      <c r="I50" s="967"/>
      <c r="J50" s="967"/>
      <c r="K50" s="967"/>
      <c r="L50" s="967"/>
      <c r="M50" s="967" t="s">
        <v>803</v>
      </c>
      <c r="N50" s="967"/>
      <c r="O50" s="967"/>
      <c r="P50" s="967"/>
      <c r="Q50" s="967"/>
      <c r="R50" s="967"/>
    </row>
    <row r="51" spans="1:18" ht="15">
      <c r="A51" s="968" t="s">
        <v>804</v>
      </c>
      <c r="B51" s="967"/>
      <c r="C51" s="967"/>
      <c r="D51" s="967"/>
      <c r="E51" s="967"/>
      <c r="F51" s="967"/>
      <c r="G51" s="967"/>
      <c r="H51" s="967"/>
      <c r="I51" s="967"/>
      <c r="J51" s="967"/>
      <c r="K51" s="967"/>
      <c r="L51" s="967"/>
      <c r="M51" s="967"/>
      <c r="N51" s="967"/>
      <c r="O51" s="967"/>
      <c r="P51" s="967"/>
      <c r="Q51" s="967"/>
      <c r="R51" s="967"/>
    </row>
    <row r="52" spans="1:18" ht="15">
      <c r="A52" s="968"/>
      <c r="B52" s="967"/>
      <c r="C52" s="967"/>
      <c r="D52" s="967"/>
      <c r="E52" s="967"/>
      <c r="F52" s="967"/>
      <c r="G52" s="967"/>
      <c r="H52" s="967"/>
      <c r="I52" s="967"/>
      <c r="J52" s="967"/>
      <c r="K52" s="967"/>
      <c r="L52" s="967"/>
      <c r="M52" s="967"/>
      <c r="N52" s="967"/>
      <c r="O52" s="967"/>
      <c r="P52" s="967"/>
      <c r="Q52" s="967"/>
      <c r="R52" s="967"/>
    </row>
    <row r="53" spans="1:18" ht="15">
      <c r="A53" s="968" t="s">
        <v>805</v>
      </c>
    </row>
    <row r="54" spans="1:18" ht="15">
      <c r="A54" s="968"/>
    </row>
    <row r="55" spans="1:18" ht="15">
      <c r="A55" s="977" t="s">
        <v>806</v>
      </c>
      <c r="B55" s="973"/>
    </row>
    <row r="56" spans="1:18" ht="3" customHeight="1">
      <c r="A56" s="977"/>
      <c r="B56" s="973"/>
    </row>
    <row r="57" spans="1:18" ht="15">
      <c r="A57" s="977" t="s">
        <v>215</v>
      </c>
      <c r="B57" s="973"/>
      <c r="N57" s="977" t="s">
        <v>807</v>
      </c>
    </row>
    <row r="58" spans="1:18" ht="3" customHeight="1"/>
    <row r="59" spans="1:18" ht="3" customHeight="1"/>
    <row r="60" spans="1:18" ht="3" customHeight="1"/>
    <row r="61" spans="1:18" ht="3" customHeight="1"/>
    <row r="62" spans="1:18" ht="15"/>
    <row r="63" spans="1:18" ht="15" hidden="1"/>
    <row r="64" spans="1:18" ht="15" hidden="1"/>
    <row r="65" spans="1:1" ht="15" hidden="1"/>
    <row r="66" spans="1:1" ht="15" hidden="1"/>
    <row r="67" spans="1:1" ht="15" hidden="1"/>
    <row r="68" spans="1:1" ht="15" hidden="1"/>
    <row r="69" spans="1:1" ht="15" hidden="1"/>
    <row r="70" spans="1:1" ht="15" hidden="1"/>
    <row r="71" spans="1:1" ht="15" hidden="1"/>
    <row r="72" spans="1:1" ht="15" hidden="1">
      <c r="A72" s="973"/>
    </row>
  </sheetData>
  <sheetProtection password="E221" sheet="1" objects="1" scenarios="1" formatCells="0" formatColumns="0" formatRows="0"/>
  <mergeCells count="4">
    <mergeCell ref="N26:T26"/>
    <mergeCell ref="N33:T33"/>
    <mergeCell ref="N19:T19"/>
    <mergeCell ref="N22:T22"/>
  </mergeCells>
  <phoneticPr fontId="108" type="noConversion"/>
  <hyperlinks>
    <hyperlink ref="H1" location="'Form 10E-2'!A1" display="Go to Form 10E 2nd Page "/>
    <hyperlink ref="H1:L1" location="'Form 10E-2'!V32" display="Go to Form 10E 2nd Page "/>
    <hyperlink ref="A1:G1" location="MainMenu!A1" display="Click here for Back to Main Menu"/>
  </hyperlinks>
  <pageMargins left="0.74803149606299213" right="0.35433070866141736" top="0.78740157480314965" bottom="0.78740157480314965" header="0.51181102362204722" footer="0.51181102362204722"/>
  <pageSetup paperSize="9" orientation="portrait" r:id="rId1"/>
  <headerFooter alignWithMargins="0">
    <oddFooter>&amp;LPrepared by By Rajesh Nage, Kannad Dist. Aurangabad Mo. 09422208050 / 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 enableFormatConditionsCalculation="0">
    <tabColor indexed="35"/>
  </sheetPr>
  <dimension ref="A1:V81"/>
  <sheetViews>
    <sheetView showRowColHeaders="0" workbookViewId="0">
      <pane ySplit="1" topLeftCell="A2" activePane="bottomLeft" state="frozen"/>
      <selection pane="bottomLeft" activeCell="A2" sqref="A2"/>
    </sheetView>
  </sheetViews>
  <sheetFormatPr defaultColWidth="0" defaultRowHeight="0" customHeight="1" zeroHeight="1"/>
  <cols>
    <col min="1" max="1" width="4.125" style="962" customWidth="1"/>
    <col min="2" max="2" width="4.125" style="960" customWidth="1"/>
    <col min="3" max="5" width="5.5" style="960" customWidth="1"/>
    <col min="6" max="10" width="4.125" style="960" customWidth="1"/>
    <col min="11" max="11" width="6.625" style="960" customWidth="1"/>
    <col min="12" max="15" width="4.125" style="960" customWidth="1"/>
    <col min="16" max="16" width="3.5" style="960" customWidth="1"/>
    <col min="17" max="17" width="3.375" style="960" customWidth="1"/>
    <col min="18" max="18" width="4.125" style="960" customWidth="1"/>
    <col min="19" max="19" width="5.25" style="960" customWidth="1"/>
    <col min="20" max="21" width="0" style="960" hidden="1" customWidth="1"/>
    <col min="22" max="22" width="33.25" style="960" customWidth="1"/>
    <col min="23" max="16384" width="0" style="960" hidden="1"/>
  </cols>
  <sheetData>
    <row r="1" spans="1:22" s="89" customFormat="1" ht="17.25" customHeight="1">
      <c r="A1" s="1376" t="s">
        <v>252</v>
      </c>
      <c r="B1" s="1376"/>
      <c r="C1" s="1376"/>
      <c r="D1" s="1376"/>
      <c r="E1" s="1376"/>
      <c r="F1" s="1376"/>
      <c r="G1" s="1376"/>
      <c r="H1" s="1377" t="s">
        <v>17</v>
      </c>
      <c r="I1" s="1377"/>
      <c r="J1" s="1377"/>
      <c r="K1" s="1377"/>
      <c r="L1" s="1377"/>
      <c r="M1" s="1377"/>
      <c r="N1" s="1377"/>
      <c r="O1" s="1377"/>
      <c r="P1" s="1377"/>
      <c r="Q1" s="1377"/>
      <c r="R1" s="1377"/>
      <c r="S1" s="1377"/>
      <c r="V1" s="1012" t="s">
        <v>869</v>
      </c>
    </row>
    <row r="2" spans="1:22" ht="17.25" customHeight="1">
      <c r="A2" s="979" t="s">
        <v>808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  <c r="R2" s="959"/>
      <c r="S2" s="959"/>
      <c r="V2" s="1020" t="s">
        <v>871</v>
      </c>
    </row>
    <row r="3" spans="1:22" ht="15">
      <c r="A3" s="979" t="s">
        <v>809</v>
      </c>
      <c r="B3" s="959"/>
      <c r="C3" s="959"/>
      <c r="D3" s="959"/>
      <c r="E3" s="959"/>
      <c r="F3" s="959"/>
      <c r="G3" s="959"/>
      <c r="H3" s="959"/>
      <c r="I3" s="959"/>
      <c r="J3" s="959"/>
      <c r="K3" s="959"/>
      <c r="L3" s="959"/>
      <c r="M3" s="959"/>
      <c r="N3" s="959"/>
      <c r="O3" s="959"/>
      <c r="P3" s="959"/>
      <c r="Q3" s="959"/>
      <c r="R3" s="959"/>
      <c r="S3" s="959"/>
      <c r="V3" s="995" t="s">
        <v>873</v>
      </c>
    </row>
    <row r="4" spans="1:22" ht="15">
      <c r="A4" s="980" t="s">
        <v>810</v>
      </c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</row>
    <row r="5" spans="1:22" ht="15">
      <c r="A5" s="980"/>
      <c r="B5" s="981"/>
      <c r="C5" s="981"/>
      <c r="D5" s="981"/>
      <c r="E5" s="981"/>
      <c r="F5" s="981"/>
      <c r="G5" s="981"/>
      <c r="H5" s="981"/>
      <c r="I5" s="981"/>
      <c r="J5" s="981"/>
      <c r="K5" s="981"/>
      <c r="M5" s="982"/>
      <c r="N5" s="982"/>
      <c r="O5" s="997" t="str">
        <f>IF('Other Deails'!H19="male","M","F")</f>
        <v>M</v>
      </c>
      <c r="P5" s="981"/>
      <c r="Q5" s="981"/>
      <c r="R5" s="981"/>
      <c r="S5" s="981"/>
      <c r="V5" s="1006"/>
    </row>
    <row r="6" spans="1:22" ht="15">
      <c r="A6" s="983">
        <v>1</v>
      </c>
      <c r="B6" s="968" t="s">
        <v>811</v>
      </c>
      <c r="L6" s="1347" t="s">
        <v>812</v>
      </c>
      <c r="M6" s="1355">
        <f>C39</f>
        <v>226400</v>
      </c>
      <c r="N6" s="1348"/>
      <c r="O6" s="1348"/>
      <c r="P6" s="1348"/>
      <c r="Q6" s="1348"/>
      <c r="R6" s="1348"/>
      <c r="S6" s="1348"/>
      <c r="V6" s="996"/>
    </row>
    <row r="7" spans="1:22" ht="15">
      <c r="A7" s="976"/>
      <c r="B7" s="968" t="s">
        <v>813</v>
      </c>
      <c r="L7" s="1347"/>
      <c r="M7" s="1349"/>
      <c r="N7" s="1349"/>
      <c r="O7" s="1349"/>
      <c r="P7" s="1349"/>
      <c r="Q7" s="1349"/>
      <c r="R7" s="1349"/>
      <c r="S7" s="1349"/>
      <c r="V7" s="996"/>
    </row>
    <row r="8" spans="1:22" ht="6" customHeight="1">
      <c r="A8" s="976"/>
      <c r="B8" s="968"/>
    </row>
    <row r="9" spans="1:22" ht="15">
      <c r="A9" s="983">
        <v>2</v>
      </c>
      <c r="B9" s="968" t="s">
        <v>814</v>
      </c>
      <c r="L9" s="960" t="s">
        <v>812</v>
      </c>
      <c r="M9" s="1348">
        <f>ROUND(F40,-1)</f>
        <v>35800</v>
      </c>
      <c r="N9" s="1348"/>
      <c r="O9" s="1348"/>
      <c r="P9" s="1348"/>
      <c r="Q9" s="1348"/>
      <c r="R9" s="1348"/>
      <c r="S9" s="1348"/>
    </row>
    <row r="10" spans="1:22" ht="6" customHeight="1">
      <c r="A10" s="983"/>
      <c r="B10" s="968"/>
    </row>
    <row r="11" spans="1:22" ht="15">
      <c r="A11" s="983">
        <v>3</v>
      </c>
      <c r="B11" s="968" t="s">
        <v>815</v>
      </c>
      <c r="L11" s="1347" t="s">
        <v>812</v>
      </c>
      <c r="M11" s="1348">
        <f>M6+M9</f>
        <v>262200</v>
      </c>
      <c r="N11" s="1348"/>
      <c r="O11" s="1348"/>
      <c r="P11" s="1348"/>
      <c r="Q11" s="1348"/>
      <c r="R11" s="1348"/>
      <c r="S11" s="1348"/>
    </row>
    <row r="12" spans="1:22" ht="15">
      <c r="A12" s="976"/>
      <c r="B12" s="968" t="s">
        <v>816</v>
      </c>
      <c r="L12" s="1347"/>
      <c r="M12" s="1349"/>
      <c r="N12" s="1349"/>
      <c r="O12" s="1349"/>
      <c r="P12" s="1349"/>
      <c r="Q12" s="1349"/>
      <c r="R12" s="1349"/>
      <c r="S12" s="1349"/>
    </row>
    <row r="13" spans="1:22" ht="6" customHeight="1">
      <c r="A13" s="976"/>
      <c r="B13" s="968"/>
    </row>
    <row r="14" spans="1:22" ht="15">
      <c r="A14" s="983">
        <v>4</v>
      </c>
      <c r="B14" s="968" t="s">
        <v>817</v>
      </c>
      <c r="L14" s="960" t="s">
        <v>812</v>
      </c>
      <c r="M14" s="1348">
        <f>IF(AND(O5="M",M11&lt;=160000),0,IF(AND(O5="F",M11&lt;=190000),0,IF(AND(O5="M",M11&lt;=500000),ROUND((M11-160000)*10%,0),IF(AND(O5="F",M11&lt;=500000),ROUND((M11-190000)*10%,0),IF(AND(O5="M",M11&lt;=800000),34000+ROUND((M11-500000)*20%,0),IF(AND(O5="F",M11&lt;=800000),31000+ROUND((M11-500000)*20%,0),IF(AND(O5="M",M11&gt;=800000),94000+ROUND((M11-800000)*30%,0),91000+ROUND((M11-800000)*30%,0))))))))</f>
        <v>10220</v>
      </c>
      <c r="N14" s="1348"/>
      <c r="O14" s="1348"/>
      <c r="P14" s="1348"/>
      <c r="Q14" s="1348"/>
      <c r="R14" s="1348"/>
      <c r="S14" s="1348"/>
    </row>
    <row r="15" spans="1:22" ht="6" customHeight="1">
      <c r="A15" s="976"/>
    </row>
    <row r="16" spans="1:22" ht="15">
      <c r="A16" s="983">
        <v>5</v>
      </c>
      <c r="B16" s="968" t="s">
        <v>818</v>
      </c>
      <c r="L16" s="960" t="s">
        <v>812</v>
      </c>
      <c r="M16" s="1346">
        <f>IF(AND(O5="M",M6&lt;=160000),0,IF(AND(O5="F",M6&lt;=190000),0,IF(AND(O5="M",M6&lt;=500000),ROUND((M6-160000)*10%,0),IF(AND(O5="F",M6&lt;=500000),ROUND((M6-190000)*10%,0),IF(AND(O5="M",M6&lt;=800000),34000+ROUND((M6-500000)*20%,0),IF(AND(O5="F",M6&lt;=800000),31000+ROUND((M6-500000)*20%,0),IF(AND(O5="M",M6&gt;=800000),94000+ROUND((M6-800000)*30%,0),91000+ROUND((M6-800000)*30%,0))))))))</f>
        <v>6640</v>
      </c>
      <c r="N16" s="1346"/>
      <c r="O16" s="1346"/>
      <c r="P16" s="1346"/>
      <c r="Q16" s="1346"/>
      <c r="R16" s="1346"/>
      <c r="S16" s="1346"/>
    </row>
    <row r="17" spans="1:22" ht="6" customHeight="1">
      <c r="A17" s="976"/>
    </row>
    <row r="18" spans="1:22" ht="15">
      <c r="A18" s="985">
        <v>6</v>
      </c>
      <c r="B18" s="968" t="s">
        <v>819</v>
      </c>
      <c r="L18" s="1347" t="s">
        <v>812</v>
      </c>
      <c r="M18" s="1348">
        <f>M14-M16</f>
        <v>3580</v>
      </c>
      <c r="N18" s="1348"/>
      <c r="O18" s="1348"/>
      <c r="P18" s="1348"/>
      <c r="Q18" s="1348"/>
      <c r="R18" s="1348"/>
      <c r="S18" s="1348"/>
    </row>
    <row r="19" spans="1:22" ht="15">
      <c r="A19" s="976"/>
      <c r="B19" s="968" t="s">
        <v>820</v>
      </c>
      <c r="L19" s="1347"/>
      <c r="M19" s="1349"/>
      <c r="N19" s="1349"/>
      <c r="O19" s="1349"/>
      <c r="P19" s="1349"/>
      <c r="Q19" s="1349"/>
      <c r="R19" s="1349"/>
      <c r="S19" s="1349"/>
    </row>
    <row r="20" spans="1:22" ht="6" customHeight="1">
      <c r="A20" s="976"/>
      <c r="B20" s="968"/>
    </row>
    <row r="21" spans="1:22" ht="15">
      <c r="A21" s="985">
        <v>7</v>
      </c>
      <c r="B21" s="968" t="s">
        <v>821</v>
      </c>
      <c r="L21" s="1347" t="s">
        <v>812</v>
      </c>
      <c r="M21" s="1348">
        <f>R40</f>
        <v>585</v>
      </c>
      <c r="N21" s="1348"/>
      <c r="O21" s="1348"/>
      <c r="P21" s="1348"/>
      <c r="Q21" s="1348"/>
      <c r="R21" s="1348"/>
      <c r="S21" s="1348"/>
    </row>
    <row r="22" spans="1:22" ht="15">
      <c r="A22" s="976"/>
      <c r="B22" s="968" t="s">
        <v>822</v>
      </c>
      <c r="L22" s="1347"/>
      <c r="M22" s="1349"/>
      <c r="N22" s="1349"/>
      <c r="O22" s="1349"/>
      <c r="P22" s="1349"/>
      <c r="Q22" s="1349"/>
      <c r="R22" s="1349"/>
      <c r="S22" s="1349"/>
    </row>
    <row r="23" spans="1:22" ht="6" customHeight="1">
      <c r="A23" s="976"/>
      <c r="B23" s="968"/>
    </row>
    <row r="24" spans="1:22" ht="16.5">
      <c r="A24" s="985">
        <v>8</v>
      </c>
      <c r="B24" s="968" t="s">
        <v>823</v>
      </c>
      <c r="L24" s="1347" t="s">
        <v>812</v>
      </c>
      <c r="M24" s="1350">
        <f>M18-M21</f>
        <v>2995</v>
      </c>
      <c r="N24" s="1350"/>
      <c r="O24" s="1350"/>
      <c r="P24" s="1350"/>
      <c r="Q24" s="1350"/>
      <c r="R24" s="1350"/>
      <c r="S24" s="1350"/>
      <c r="V24" s="998" t="s">
        <v>824</v>
      </c>
    </row>
    <row r="25" spans="1:22" ht="15">
      <c r="B25" s="968" t="s">
        <v>825</v>
      </c>
      <c r="L25" s="1347"/>
      <c r="M25" s="1351"/>
      <c r="N25" s="1351"/>
      <c r="O25" s="1351"/>
      <c r="P25" s="1351"/>
      <c r="Q25" s="1351"/>
      <c r="R25" s="1351"/>
      <c r="S25" s="1351"/>
      <c r="V25" s="999" t="s">
        <v>826</v>
      </c>
    </row>
    <row r="26" spans="1:22" ht="15">
      <c r="V26" s="999" t="s">
        <v>868</v>
      </c>
    </row>
    <row r="27" spans="1:22" ht="6" customHeight="1">
      <c r="V27" s="986"/>
    </row>
    <row r="28" spans="1:22" ht="15">
      <c r="A28" s="961" t="s">
        <v>827</v>
      </c>
      <c r="B28" s="959"/>
      <c r="C28" s="959"/>
      <c r="D28" s="959"/>
      <c r="E28" s="959"/>
      <c r="F28" s="959"/>
      <c r="G28" s="959"/>
      <c r="H28" s="959"/>
      <c r="I28" s="959"/>
      <c r="J28" s="959"/>
      <c r="K28" s="959"/>
      <c r="L28" s="959"/>
      <c r="M28" s="959"/>
      <c r="N28" s="959"/>
      <c r="O28" s="959"/>
      <c r="P28" s="959"/>
      <c r="Q28" s="959"/>
      <c r="R28" s="959"/>
      <c r="S28" s="959"/>
      <c r="V28" s="986"/>
    </row>
    <row r="29" spans="1:22" ht="15">
      <c r="A29" s="961" t="s">
        <v>828</v>
      </c>
      <c r="B29" s="959"/>
      <c r="C29" s="959"/>
      <c r="D29" s="959"/>
      <c r="E29" s="959"/>
      <c r="F29" s="959"/>
      <c r="G29" s="959"/>
      <c r="H29" s="959"/>
      <c r="I29" s="959"/>
      <c r="J29" s="959"/>
      <c r="K29" s="959"/>
      <c r="L29" s="959"/>
      <c r="M29" s="959"/>
      <c r="N29" s="959"/>
      <c r="O29" s="959"/>
      <c r="P29" s="959"/>
      <c r="Q29" s="959"/>
      <c r="R29" s="959"/>
      <c r="S29" s="959"/>
    </row>
    <row r="30" spans="1:22" ht="15">
      <c r="A30" s="961"/>
      <c r="B30" s="959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959"/>
      <c r="P30" s="959"/>
      <c r="Q30" s="959"/>
      <c r="R30" s="959"/>
      <c r="S30" s="959"/>
    </row>
    <row r="31" spans="1:22" s="987" customFormat="1" ht="108.75" customHeight="1">
      <c r="A31" s="1352" t="s">
        <v>829</v>
      </c>
      <c r="B31" s="1353"/>
      <c r="C31" s="1352" t="s">
        <v>876</v>
      </c>
      <c r="D31" s="1353"/>
      <c r="E31" s="1354"/>
      <c r="F31" s="1352" t="s">
        <v>830</v>
      </c>
      <c r="G31" s="1353"/>
      <c r="H31" s="1354"/>
      <c r="I31" s="1352" t="s">
        <v>831</v>
      </c>
      <c r="J31" s="1353"/>
      <c r="K31" s="1354"/>
      <c r="L31" s="1352" t="s">
        <v>832</v>
      </c>
      <c r="M31" s="1353"/>
      <c r="N31" s="1354"/>
      <c r="O31" s="1352" t="s">
        <v>833</v>
      </c>
      <c r="P31" s="1353"/>
      <c r="Q31" s="1354"/>
      <c r="R31" s="1352" t="s">
        <v>834</v>
      </c>
      <c r="S31" s="1354"/>
    </row>
    <row r="32" spans="1:22" ht="15">
      <c r="A32" s="1358"/>
      <c r="B32" s="1359"/>
      <c r="C32" s="1356" t="s">
        <v>229</v>
      </c>
      <c r="D32" s="1357"/>
      <c r="E32" s="1357"/>
      <c r="F32" s="1356" t="s">
        <v>229</v>
      </c>
      <c r="G32" s="1357"/>
      <c r="H32" s="1357"/>
      <c r="I32" s="1356" t="s">
        <v>229</v>
      </c>
      <c r="J32" s="1357"/>
      <c r="K32" s="1357"/>
      <c r="L32" s="1356" t="s">
        <v>229</v>
      </c>
      <c r="M32" s="1357"/>
      <c r="N32" s="1357"/>
      <c r="O32" s="1356" t="s">
        <v>229</v>
      </c>
      <c r="P32" s="1357"/>
      <c r="Q32" s="1357"/>
      <c r="R32" s="1356" t="s">
        <v>229</v>
      </c>
      <c r="S32" s="1378"/>
    </row>
    <row r="33" spans="1:22" s="976" customFormat="1" ht="15">
      <c r="A33" s="1358">
        <v>1</v>
      </c>
      <c r="B33" s="1359"/>
      <c r="C33" s="1359">
        <v>2</v>
      </c>
      <c r="D33" s="1359"/>
      <c r="E33" s="1359"/>
      <c r="F33" s="1359">
        <v>3</v>
      </c>
      <c r="G33" s="1359"/>
      <c r="H33" s="1359"/>
      <c r="I33" s="1359">
        <v>4</v>
      </c>
      <c r="J33" s="1359"/>
      <c r="K33" s="1359"/>
      <c r="L33" s="1359">
        <v>5</v>
      </c>
      <c r="M33" s="1359"/>
      <c r="N33" s="1359"/>
      <c r="O33" s="1359">
        <v>6</v>
      </c>
      <c r="P33" s="1359"/>
      <c r="Q33" s="1359"/>
      <c r="R33" s="1356">
        <v>7</v>
      </c>
      <c r="S33" s="1378"/>
      <c r="V33" s="995" t="s">
        <v>873</v>
      </c>
    </row>
    <row r="34" spans="1:22" s="984" customFormat="1" ht="24.95" customHeight="1">
      <c r="A34" s="1360" t="s">
        <v>892</v>
      </c>
      <c r="B34" s="1361"/>
      <c r="C34" s="1362">
        <v>88410</v>
      </c>
      <c r="D34" s="1363"/>
      <c r="E34" s="1364"/>
      <c r="F34" s="1368">
        <f>'6th Pay Arrears'!O15</f>
        <v>1142</v>
      </c>
      <c r="G34" s="1369"/>
      <c r="H34" s="1370"/>
      <c r="I34" s="1365">
        <f t="shared" ref="I34:I39" si="0">C34+F34</f>
        <v>89552</v>
      </c>
      <c r="J34" s="1366"/>
      <c r="K34" s="1367"/>
      <c r="L34" s="1365">
        <f>IF(AND($O$5="M",C34&lt;=100000),0,IF(AND($O$5="F",C34&lt;=135000),0,IF(AND($O$5="M",C34&lt;=150001),ROUND((C34-100000)*10%,0),IF(AND($O$5="F",C34&lt;=150001),ROUND((C34-135000)*10%,0),IF(AND($O$5="M",C34&lt;=250001),5000+ROUND((C34-150000)*20%,0),IF(AND($O$5="F",C34&lt;=250000),1500+ROUND((C34-150000)*20%,0),IF(AND($O$5="M",C34&gt;250001),25000+ROUND((C34-250000)*30%,0),21500+ROUND((C34-250000)*30%,0))))))))</f>
        <v>0</v>
      </c>
      <c r="M34" s="1366"/>
      <c r="N34" s="1367"/>
      <c r="O34" s="1365">
        <f>IF(AND($O$5="M",I34&lt;=100000),0,IF(AND($O$5="F",I34&lt;=135000),0,IF(AND($O$5="M",I34&lt;=150001),ROUND((I34-100000)*10%,0),IF(AND($O$5="F",I34&lt;=150001),ROUND((I34-135000)*10%,0),IF(AND($O$5="M",I34&lt;=250001),5000+ROUND((I34-150000)*20%,0),IF(AND($O$5="F",I34&lt;=250000),1500+ROUND((I34-150000)*20%,0),IF(AND($O$5="M",I34&gt;250001),25000+ROUND((I34-250000)*30%,0),21500+ROUND((I34-250000)*30%,0))))))))</f>
        <v>0</v>
      </c>
      <c r="P34" s="1366"/>
      <c r="Q34" s="1367"/>
      <c r="R34" s="1365">
        <f t="shared" ref="R34:R39" si="1">O34-L34</f>
        <v>0</v>
      </c>
      <c r="S34" s="1367"/>
      <c r="V34" s="1077">
        <f t="shared" ref="V34:V39" si="2">R34</f>
        <v>0</v>
      </c>
    </row>
    <row r="35" spans="1:22" s="984" customFormat="1" ht="24.95" customHeight="1">
      <c r="A35" s="1360" t="s">
        <v>835</v>
      </c>
      <c r="B35" s="1361"/>
      <c r="C35" s="1362">
        <v>95560</v>
      </c>
      <c r="D35" s="1363"/>
      <c r="E35" s="1364"/>
      <c r="F35" s="1368">
        <f>'6th Pay Arrears'!O27</f>
        <v>10289</v>
      </c>
      <c r="G35" s="1369"/>
      <c r="H35" s="1370"/>
      <c r="I35" s="1365">
        <f t="shared" si="0"/>
        <v>105849</v>
      </c>
      <c r="J35" s="1366"/>
      <c r="K35" s="1367"/>
      <c r="L35" s="1365">
        <f>IF(AND($O$5="M",C35&lt;=100000),0,IF(AND($O$5="F",C35&lt;=135000),0,IF(AND($O$5="M",C35&lt;=150001),ROUND((C35-100000)*10%,0),IF(AND($O$5="F",C35&lt;=150001),ROUND((C35-135000)*10%,0),IF(AND($O$5="M",C35&lt;=250001),5000+ROUND((C35-150000)*20%,0),IF(AND($O$5="F",C35&lt;=250000),1500+ROUND((C35-150000)*20%,0),IF(AND($O$5="M",C35&gt;250001),25000+ROUND((C35-250000)*30%,0),21500+ROUND((C35-250000)*30%,0))))))))</f>
        <v>0</v>
      </c>
      <c r="M35" s="1366"/>
      <c r="N35" s="1367"/>
      <c r="O35" s="1365">
        <f>IF(AND($O$5="M",I35&lt;=100000),0,IF(AND($O$5="F",I35&lt;=135000),0,IF(AND($O$5="M",I35&lt;=150001),ROUND((I35-100000)*10%,0),IF(AND($O$5="F",I35&lt;=150001),ROUND((I35-135000)*10%,0),IF(AND($O$5="M",I35&lt;=250001),5000+ROUND((I35-150000)*20%,0),IF(AND($O$5="F",I35&lt;=250000),1500+ROUND((I35-150000)*20%,0),IF(AND($O$5="M",I35&gt;250001),25000+ROUND((I35-250000)*30%,0),21500+ROUND((I35-250000)*30%,0))))))))</f>
        <v>585</v>
      </c>
      <c r="P35" s="1366"/>
      <c r="Q35" s="1367"/>
      <c r="R35" s="1365">
        <f t="shared" si="1"/>
        <v>585</v>
      </c>
      <c r="S35" s="1367"/>
      <c r="V35" s="1077">
        <f t="shared" si="2"/>
        <v>585</v>
      </c>
    </row>
    <row r="36" spans="1:22" s="984" customFormat="1" ht="24.95" customHeight="1">
      <c r="A36" s="1360" t="s">
        <v>836</v>
      </c>
      <c r="B36" s="1361"/>
      <c r="C36" s="1362">
        <v>83560</v>
      </c>
      <c r="D36" s="1363"/>
      <c r="E36" s="1364"/>
      <c r="F36" s="1368">
        <f>'6th Pay Arrears'!O39</f>
        <v>10658</v>
      </c>
      <c r="G36" s="1369"/>
      <c r="H36" s="1370"/>
      <c r="I36" s="1365">
        <f t="shared" si="0"/>
        <v>94218</v>
      </c>
      <c r="J36" s="1366"/>
      <c r="K36" s="1367"/>
      <c r="L36" s="1365">
        <f>IF(AND(O5="M",C36&lt;=110000),0,IF(AND(O5="F",C36&lt;=145000),0,IF(AND(O5="M",C36&lt;=150001),ROUND((C36-110000)*10%,0),IF(AND(O5="F",C36&lt;=150001),ROUND((C36-145000)*10%,0),IF(AND(O5="M",C36&lt;=250001),4000+ROUND((C36-150000)*20%,0),IF(AND(O5="F",C36&lt;=250001),500+ROUND((C36-150000)*20%,0),IF(AND(O5="M",C36&gt;250001),24000+ROUND((C36-250000)*30%,0),20500+ROUND((C36-250000)*30%,0))))))))</f>
        <v>0</v>
      </c>
      <c r="M36" s="1366"/>
      <c r="N36" s="1367"/>
      <c r="O36" s="1365">
        <f>IF(AND($O$5="M",I36&lt;=100000),0,IF(AND($O$5="F",I36&lt;=135000),0,IF(AND($O$5="M",I36&lt;=150001),ROUND((I36-100000)*10%,0),IF(AND($O$5="F",I36&lt;=150001),ROUND((I36-135000)*10%,0),IF(AND($O$5="M",I36&lt;=250001),5000+ROUND((I36-150000)*20%,0),IF(AND($O$5="F",I36&lt;=250000),1500+ROUND((I36-150000)*20%,0),IF(AND($O$5="M",I36&gt;250001),25000+ROUND((I36-250000)*30%,0),21500+ROUND((I36-250000)*30%,0))))))))</f>
        <v>0</v>
      </c>
      <c r="P36" s="1366"/>
      <c r="Q36" s="1367"/>
      <c r="R36" s="1365">
        <f t="shared" si="1"/>
        <v>0</v>
      </c>
      <c r="S36" s="1367"/>
      <c r="V36" s="1077">
        <f t="shared" si="2"/>
        <v>0</v>
      </c>
    </row>
    <row r="37" spans="1:22" s="984" customFormat="1" ht="24.95" customHeight="1">
      <c r="A37" s="1360" t="s">
        <v>837</v>
      </c>
      <c r="B37" s="1361"/>
      <c r="C37" s="1362">
        <v>112590</v>
      </c>
      <c r="D37" s="1363"/>
      <c r="E37" s="1364"/>
      <c r="F37" s="1368">
        <f>'6th Pay Arrears'!O51</f>
        <v>12478</v>
      </c>
      <c r="G37" s="1369"/>
      <c r="H37" s="1370"/>
      <c r="I37" s="1365">
        <f t="shared" si="0"/>
        <v>125068</v>
      </c>
      <c r="J37" s="1366"/>
      <c r="K37" s="1367"/>
      <c r="L37" s="1365">
        <f>IF(AND(O5="M",C37&lt;=150000),0,IF(AND(O5="F",C37&lt;=180000),0,IF(AND(O5="M",C37&lt;=300000),ROUND((C37-150000)*10%,0),IF(AND(O5="F",C37&lt;=300000),ROUND((C37-180000)*10%,0),IF(AND(O5="M",C37&lt;=500000),15000+ROUND((C37-300000)*20%,0),IF(AND(O5="F",C37&lt;=500000),12000+ROUND((C37-300000)*20%,0),IF(AND(O5="M",C37&gt;=500000),55000+ROUND((C37-500000)*30%,0),52000+ROUND((C37-500000)*30%,0))))))))</f>
        <v>0</v>
      </c>
      <c r="M37" s="1366"/>
      <c r="N37" s="1367"/>
      <c r="O37" s="1365">
        <f>IF(AND(O5="M",I37&lt;=150000),0,IF(AND(O5="F",I37&lt;=180000),0,IF(AND(O5="M",I37&lt;=300000),ROUND((I37-150000)*10%,0),IF(AND(O5="F",I37&lt;=300000),ROUND((I37-180000)*10%,0),IF(AND(O5="M",I37&lt;=500000),15000+ROUND((I37-300000)*20%,0),IF(AND(O5="F",I37&lt;=500000),12000+ROUND((I37-300000)*20%,0),IF(AND(O5="M",I37&gt;=500000),55000+ROUND((I37-500000)*30%,0),52000+ROUND((I37-500000)*30%,0))))))))</f>
        <v>0</v>
      </c>
      <c r="P37" s="1366"/>
      <c r="Q37" s="1367"/>
      <c r="R37" s="1365">
        <f t="shared" si="1"/>
        <v>0</v>
      </c>
      <c r="S37" s="1367"/>
      <c r="V37" s="1077">
        <f t="shared" si="2"/>
        <v>0</v>
      </c>
    </row>
    <row r="38" spans="1:22" s="984" customFormat="1" ht="24.95" customHeight="1">
      <c r="A38" s="1360" t="s">
        <v>838</v>
      </c>
      <c r="B38" s="1361"/>
      <c r="C38" s="1362">
        <v>134080</v>
      </c>
      <c r="D38" s="1363"/>
      <c r="E38" s="1364"/>
      <c r="F38" s="1368">
        <f>'6th Pay Arrears'!O52</f>
        <v>1234</v>
      </c>
      <c r="G38" s="1369"/>
      <c r="H38" s="1370"/>
      <c r="I38" s="1365">
        <f t="shared" si="0"/>
        <v>135314</v>
      </c>
      <c r="J38" s="1366"/>
      <c r="K38" s="1367"/>
      <c r="L38" s="1365">
        <f>IF(AND(O5="M",C38&lt;=160000),0,IF(AND(O5="F",C38&lt;=190000),0,IF(AND(O5="M",C38&lt;=300000),ROUND((C38-160000)*10%,0),IF(AND(O5="F",C38&lt;=300000),ROUND((C38-190000)*10%,0),IF(AND(O5="M",C38&lt;=500000),14000+ROUND((C38-300000)*20%,0),IF(AND(O5="F",C38&lt;=500000),11000+ROUND((C38-300000)*20%,0),IF(AND(O5="M",C38&gt;=500000),54000+ROUND((C38-500000)*30%,0),52000+ROUND((C38-500000)*30%,0))))))))</f>
        <v>0</v>
      </c>
      <c r="M38" s="1366"/>
      <c r="N38" s="1367"/>
      <c r="O38" s="1365">
        <f>IF(AND(O5="M",I38&lt;=160000),0,IF(AND(O5="F",I38&lt;=190000),0,IF(AND(O5="M",I38&lt;=300000),ROUND((I38-160000)*10%,0),IF(AND(O5="F",I38&lt;=300000),ROUND((I38-190000)*10%,0),IF(AND(O5="M",I38&lt;=500000),14000+ROUND((I38-300000)*20%,0),IF(AND(O5="F",I38&lt;=500000),11000+ROUND((I38-300000)*20%,0),IF(AND(O5="M",I38&gt;=500000),54000+ROUND((I38-500000)*30%,0),52000+ROUND((I38-500000)*30%,0))))))))</f>
        <v>0</v>
      </c>
      <c r="P38" s="1366"/>
      <c r="Q38" s="1367"/>
      <c r="R38" s="1365">
        <f t="shared" si="1"/>
        <v>0</v>
      </c>
      <c r="S38" s="1367"/>
      <c r="V38" s="1077">
        <f t="shared" si="2"/>
        <v>0</v>
      </c>
    </row>
    <row r="39" spans="1:22" s="984" customFormat="1" ht="24.95" customHeight="1">
      <c r="A39" s="1360" t="s">
        <v>839</v>
      </c>
      <c r="B39" s="1361"/>
      <c r="C39" s="1362">
        <f>Calculation!V68</f>
        <v>226400</v>
      </c>
      <c r="D39" s="1363"/>
      <c r="E39" s="1364"/>
      <c r="F39" s="1373">
        <v>0</v>
      </c>
      <c r="G39" s="1374"/>
      <c r="H39" s="1375"/>
      <c r="I39" s="1365">
        <f t="shared" si="0"/>
        <v>226400</v>
      </c>
      <c r="J39" s="1366"/>
      <c r="K39" s="1367"/>
      <c r="L39" s="1365">
        <f>IF(AND(O5="M",C39&lt;=160000),0,IF(AND(O5="F",C39&lt;=190000),0,IF(AND(O5="M",C39&lt;=500000),ROUND((C39-160000)*10%,0),IF(AND(O5="F",C39&lt;=500000),ROUND((C39-190000)*10%,0),IF(AND(O5="M",C39&lt;=800000),34000+ROUND((C39-500000)*20%,0),IF(AND(O5="F",C39&lt;=800000),31000+ROUND((C39-500000)*20%,0),IF(AND(O5="M",C39&gt;=800000),94000+ROUND((C39-800000)*30%,0),91000+ROUND((C39-800000)*30%,0))))))))</f>
        <v>6640</v>
      </c>
      <c r="M39" s="1366"/>
      <c r="N39" s="1367"/>
      <c r="O39" s="1365">
        <f>IF(AND(O5="M",I39&lt;=160000),0,IF(AND(O5="F",I39&lt;=190000),0,IF(AND(O5="M",I39&lt;=500000),ROUND((I39-160000)*10%,0),IF(AND(O5="F",I39&lt;=500000),ROUND((I39-190000)*10%,0),IF(AND(O5="M",I39&lt;=800000),34000+ROUND((I39-500000)*20%,0),IF(AND(O5="F",I39&lt;=800000),31000+ROUND((I39-500000)*20%,0),IF(AND(O5="M",I39&gt;=800000),94000+ROUND((I39-800000)*30%,0),91000+ROUND((I39-800000)*30%,0))))))))</f>
        <v>6640</v>
      </c>
      <c r="P39" s="1366"/>
      <c r="Q39" s="1367"/>
      <c r="R39" s="1365">
        <f t="shared" si="1"/>
        <v>0</v>
      </c>
      <c r="S39" s="1367"/>
      <c r="V39" s="1077">
        <f t="shared" si="2"/>
        <v>0</v>
      </c>
    </row>
    <row r="40" spans="1:22" ht="24.95" customHeight="1">
      <c r="A40" s="1360" t="s">
        <v>230</v>
      </c>
      <c r="B40" s="1361"/>
      <c r="C40" s="1365">
        <f>SUM(C34:E39)</f>
        <v>740600</v>
      </c>
      <c r="D40" s="1366"/>
      <c r="E40" s="1367"/>
      <c r="F40" s="1365">
        <f>SUM(F34:H39)</f>
        <v>35801</v>
      </c>
      <c r="G40" s="1366"/>
      <c r="H40" s="1367"/>
      <c r="I40" s="1365">
        <f>SUM(I34:K39)</f>
        <v>776401</v>
      </c>
      <c r="J40" s="1366"/>
      <c r="K40" s="1367"/>
      <c r="L40" s="1365">
        <f>SUM(L34:N39)</f>
        <v>6640</v>
      </c>
      <c r="M40" s="1366"/>
      <c r="N40" s="1367"/>
      <c r="O40" s="1365">
        <f>SUM(O34:Q39)</f>
        <v>7225</v>
      </c>
      <c r="P40" s="1366"/>
      <c r="Q40" s="1367"/>
      <c r="R40" s="1365">
        <f>SUM(R34:S39)</f>
        <v>585</v>
      </c>
      <c r="S40" s="1367"/>
      <c r="V40" s="1078"/>
    </row>
    <row r="41" spans="1:22" ht="15">
      <c r="D41" s="977"/>
      <c r="F41" s="977"/>
      <c r="I41" s="977"/>
      <c r="K41" s="977"/>
      <c r="M41" s="977"/>
      <c r="N41" s="977"/>
    </row>
    <row r="42" spans="1:22" ht="3.75" customHeight="1">
      <c r="C42" s="988"/>
      <c r="D42" s="988"/>
      <c r="F42" s="988"/>
      <c r="I42" s="988"/>
      <c r="K42" s="988"/>
      <c r="M42" s="988"/>
      <c r="N42" s="988"/>
    </row>
    <row r="43" spans="1:22" ht="3.75" customHeight="1"/>
    <row r="44" spans="1:22" ht="3.75" customHeight="1"/>
    <row r="45" spans="1:22" ht="3.75" customHeight="1"/>
    <row r="46" spans="1:22" ht="3.75" customHeight="1"/>
    <row r="47" spans="1:22" ht="3.75" customHeight="1">
      <c r="G47" s="989"/>
    </row>
    <row r="48" spans="1:22" ht="3.75" customHeight="1">
      <c r="G48" s="989"/>
    </row>
    <row r="49" spans="1:19" ht="3.75" customHeight="1">
      <c r="G49" s="989"/>
    </row>
    <row r="50" spans="1:19" ht="3.75" customHeight="1">
      <c r="G50" s="989"/>
    </row>
    <row r="51" spans="1:19" ht="3.75" customHeight="1"/>
    <row r="52" spans="1:19" ht="1.5" customHeight="1"/>
    <row r="53" spans="1:19" ht="15">
      <c r="A53" s="1371" t="s">
        <v>840</v>
      </c>
      <c r="B53" s="1372"/>
      <c r="C53" s="1372"/>
      <c r="D53" s="1372"/>
      <c r="E53" s="1372"/>
      <c r="F53" s="1372"/>
      <c r="G53" s="1372"/>
      <c r="H53" s="1372"/>
      <c r="I53" s="1372"/>
      <c r="J53" s="1372"/>
      <c r="K53" s="1372"/>
      <c r="L53" s="1372"/>
      <c r="M53" s="1372"/>
      <c r="N53" s="1372"/>
      <c r="O53" s="1372"/>
      <c r="P53" s="1372"/>
      <c r="Q53" s="1372"/>
      <c r="R53" s="1372"/>
      <c r="S53" s="1372"/>
    </row>
    <row r="54" spans="1:19" ht="15" hidden="1"/>
    <row r="55" spans="1:19" ht="15" hidden="1"/>
    <row r="56" spans="1:19" ht="15" hidden="1"/>
    <row r="57" spans="1:19" ht="15" hidden="1">
      <c r="H57" s="990">
        <v>607</v>
      </c>
      <c r="K57" s="960" t="str">
        <f>IF(AND(O5="M",C35&lt;=100000),"NIL",IF(AND(O5="F",C35&lt;=135000),"NIL",IF(AND(O5="M",C35&lt;=150001),ROUND((C35-100000)*10%,0),IF(AND(O5="F",C35&lt;=150001),ROUND((C35-135000)*10%,0),IF(AND(O5="M",C35&lt;=250001),5000+ROUND((C35-150000)*20%,0),IF(AND(O5="F",C35&lt;=250000),1500+ROUND((C35-150000)*20%,0),IF(AND(O5="M",C35&gt;250001),25000+ROUND((C35-250000)*30%,0),21500+ROUND((C35-250000)*30%,0))))))))</f>
        <v>NIL</v>
      </c>
    </row>
    <row r="58" spans="1:19" ht="15" hidden="1">
      <c r="H58" s="960">
        <v>708</v>
      </c>
      <c r="K58" s="960">
        <f>IF(AND(J16="M",C36&lt;=110000),0,IF(AND(J16="F",C36&lt;=145000),0,IF(AND(J16="M",C36&lt;=150001),ROUND((C36-110000)*10%,0),IF(AND(J16="F",C36&lt;=150001),ROUND((C36-145000)*10%,0),IF(AND(J16="M",C36&lt;=250001),4000+ROUND((C36-150000)*20%,0),IF(AND(J16="F",C36&lt;=250001),500+ROUND((C36-150000)*20%,0),IF(AND(J16="M",C36&gt;250001),24000+ROUND((C36-250000)*30%,0),20500+ROUND((C36-250000)*30%,0))))))))</f>
        <v>-29432</v>
      </c>
    </row>
    <row r="59" spans="1:19" ht="15" hidden="1">
      <c r="H59" s="960">
        <v>809</v>
      </c>
      <c r="K59" s="960">
        <f>IF(AND(O5="M",C38&lt;=150000),0,IF(AND(O5="F",C38&lt;=180000),0,IF(AND(O5="M",C38&lt;=300000),ROUND((C38-150000)*10%,0),IF(AND(O5="F",C38&lt;=300000),ROUND((C38-180000)*10%,0),IF(AND(O5="M",C38&lt;=500000),15000+ROUND((C38-300000)*20%,0),IF(AND(O5="F",C38&lt;=500000),12000+ROUND((C38-300000)*20%,0),IF(AND(O5="M",C38&gt;=500000),55000+ROUND((C38-500000)*30%,0),52000+ROUND((C38-500000)*30%,0))))))))</f>
        <v>0</v>
      </c>
    </row>
    <row r="60" spans="1:19" ht="15" hidden="1">
      <c r="H60" s="960">
        <v>910</v>
      </c>
      <c r="K60" s="960">
        <f>IF(AND(O5="M",C38&lt;=160000),0,IF(AND(O5="F",C38&lt;=190000),0,IF(AND(O5="M",C38&lt;=300000),ROUND((C38-160000)*10%,0),IF(AND(O5="F",C38&lt;=300000),ROUND((C38-190000)*10%,0),IF(AND(O5="M",C38&lt;=500000),14000+ROUND((C38-300000)*20%,0),IF(AND(O5="F",C38&lt;=500000),11000+ROUND((C38-300000)*20%,0),IF(AND(O5="M",C38&gt;=500000),54000+ROUND((C38-500000)*30%,0),52000+ROUND((C38-500000)*30%,0))))))))</f>
        <v>0</v>
      </c>
    </row>
    <row r="61" spans="1:19" ht="15" hidden="1"/>
    <row r="62" spans="1:19" ht="15" hidden="1"/>
    <row r="63" spans="1:19" ht="15" hidden="1"/>
    <row r="64" spans="1:19" ht="15" hidden="1"/>
    <row r="65" spans="1:1" ht="15" hidden="1"/>
    <row r="66" spans="1:1" ht="15" hidden="1"/>
    <row r="67" spans="1:1" ht="15" hidden="1"/>
    <row r="68" spans="1:1" ht="15" hidden="1"/>
    <row r="69" spans="1:1" ht="15" hidden="1"/>
    <row r="70" spans="1:1" ht="15" hidden="1"/>
    <row r="71" spans="1:1" ht="15" hidden="1"/>
    <row r="72" spans="1:1" ht="15" hidden="1"/>
    <row r="73" spans="1:1" ht="15" hidden="1"/>
    <row r="74" spans="1:1" ht="15" hidden="1"/>
    <row r="75" spans="1:1" ht="15" hidden="1"/>
    <row r="76" spans="1:1" ht="15" hidden="1"/>
    <row r="77" spans="1:1" ht="15" hidden="1"/>
    <row r="78" spans="1:1" ht="15" hidden="1"/>
    <row r="79" spans="1:1" ht="15" hidden="1"/>
    <row r="80" spans="1:1" ht="15" hidden="1">
      <c r="A80" s="973"/>
    </row>
    <row r="81" ht="12.75" customHeight="1"/>
  </sheetData>
  <sheetProtection password="E221" sheet="1" objects="1" scenarios="1" formatCells="0" formatColumns="0" formatRows="0"/>
  <mergeCells count="86">
    <mergeCell ref="O34:Q34"/>
    <mergeCell ref="R34:S34"/>
    <mergeCell ref="I34:K34"/>
    <mergeCell ref="A34:B34"/>
    <mergeCell ref="C34:E34"/>
    <mergeCell ref="F34:H34"/>
    <mergeCell ref="L34:N34"/>
    <mergeCell ref="A1:G1"/>
    <mergeCell ref="H1:S1"/>
    <mergeCell ref="R37:S37"/>
    <mergeCell ref="R32:S32"/>
    <mergeCell ref="R33:S33"/>
    <mergeCell ref="R35:S35"/>
    <mergeCell ref="R36:S36"/>
    <mergeCell ref="L35:N35"/>
    <mergeCell ref="O35:Q35"/>
    <mergeCell ref="L36:N36"/>
    <mergeCell ref="O36:Q36"/>
    <mergeCell ref="A35:B35"/>
    <mergeCell ref="C35:E35"/>
    <mergeCell ref="A36:B36"/>
    <mergeCell ref="C36:E36"/>
    <mergeCell ref="F35:H35"/>
    <mergeCell ref="I35:K35"/>
    <mergeCell ref="F36:H36"/>
    <mergeCell ref="I36:K36"/>
    <mergeCell ref="R38:S38"/>
    <mergeCell ref="A39:B39"/>
    <mergeCell ref="C39:E39"/>
    <mergeCell ref="F39:H39"/>
    <mergeCell ref="I39:K39"/>
    <mergeCell ref="R39:S39"/>
    <mergeCell ref="L39:N39"/>
    <mergeCell ref="O39:Q39"/>
    <mergeCell ref="L38:N38"/>
    <mergeCell ref="O38:Q38"/>
    <mergeCell ref="A53:S53"/>
    <mergeCell ref="A40:B40"/>
    <mergeCell ref="C40:E40"/>
    <mergeCell ref="F40:H40"/>
    <mergeCell ref="I40:K40"/>
    <mergeCell ref="R40:S40"/>
    <mergeCell ref="L40:N40"/>
    <mergeCell ref="O40:Q40"/>
    <mergeCell ref="A38:B38"/>
    <mergeCell ref="C38:E38"/>
    <mergeCell ref="L37:N37"/>
    <mergeCell ref="O37:Q37"/>
    <mergeCell ref="A37:B37"/>
    <mergeCell ref="C37:E37"/>
    <mergeCell ref="F38:H38"/>
    <mergeCell ref="I38:K38"/>
    <mergeCell ref="F37:H37"/>
    <mergeCell ref="I37:K37"/>
    <mergeCell ref="L33:N33"/>
    <mergeCell ref="O33:Q33"/>
    <mergeCell ref="A33:B33"/>
    <mergeCell ref="C33:E33"/>
    <mergeCell ref="F33:H33"/>
    <mergeCell ref="I33:K33"/>
    <mergeCell ref="L32:N32"/>
    <mergeCell ref="O32:Q32"/>
    <mergeCell ref="A31:B31"/>
    <mergeCell ref="C31:E31"/>
    <mergeCell ref="A32:B32"/>
    <mergeCell ref="C32:E32"/>
    <mergeCell ref="F32:H32"/>
    <mergeCell ref="I32:K32"/>
    <mergeCell ref="F31:H31"/>
    <mergeCell ref="I31:K31"/>
    <mergeCell ref="L31:N31"/>
    <mergeCell ref="O31:Q31"/>
    <mergeCell ref="R31:S31"/>
    <mergeCell ref="L6:L7"/>
    <mergeCell ref="M6:S7"/>
    <mergeCell ref="M9:S9"/>
    <mergeCell ref="L11:L12"/>
    <mergeCell ref="M11:S12"/>
    <mergeCell ref="M14:S14"/>
    <mergeCell ref="M16:S16"/>
    <mergeCell ref="L18:L19"/>
    <mergeCell ref="M18:S19"/>
    <mergeCell ref="L24:L25"/>
    <mergeCell ref="M24:S25"/>
    <mergeCell ref="L21:L22"/>
    <mergeCell ref="M21:S22"/>
  </mergeCells>
  <phoneticPr fontId="108" type="noConversion"/>
  <hyperlinks>
    <hyperlink ref="A1:C1" location="MainMenu!A1" display="MainMenu!A1"/>
    <hyperlink ref="V3" location="'6th Pay Arrears'!A3" display="Click for 6th Pay Arreas Calculation for Col.3"/>
    <hyperlink ref="V1" location="'Form 10E'!A1" display="Go to Form 10E 1st Page"/>
    <hyperlink ref="V33" location="'6th Pay Arrears'!A3" display="Click for 6th Pay Arreas Calculation for Col.3"/>
  </hyperlinks>
  <pageMargins left="0.74803149606299213" right="0.35433070866141736" top="0.98425196850393704" bottom="0.98425196850393704" header="0.51181102362204722" footer="0.51181102362204722"/>
  <pageSetup paperSize="9" orientation="portrait" r:id="rId1"/>
  <headerFooter alignWithMargins="0">
    <oddFooter>&amp;LPrepared by By Rajesh Nage, Kannad Dist. Aurangabad Mo. 09422208050 / 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3"/>
  <dimension ref="A1:V63"/>
  <sheetViews>
    <sheetView topLeftCell="A2" workbookViewId="0">
      <pane xSplit="1" ySplit="12" topLeftCell="B14" activePane="bottomRight" state="frozen"/>
      <selection activeCell="A2" sqref="A2"/>
      <selection pane="topRight" activeCell="B2" sqref="B2"/>
      <selection pane="bottomLeft" activeCell="A14" sqref="A14"/>
      <selection pane="bottomRight" activeCell="B14" sqref="B14"/>
    </sheetView>
  </sheetViews>
  <sheetFormatPr defaultColWidth="0" defaultRowHeight="12.75" zeroHeight="1"/>
  <cols>
    <col min="1" max="1" width="4.875" style="991" customWidth="1"/>
    <col min="2" max="2" width="7.375" style="991" customWidth="1"/>
    <col min="3" max="3" width="7.75" style="991" customWidth="1"/>
    <col min="4" max="4" width="6.625" style="991" customWidth="1"/>
    <col min="5" max="5" width="6.125" style="991" customWidth="1"/>
    <col min="6" max="6" width="7" style="991" customWidth="1"/>
    <col min="7" max="7" width="7.125" style="991" customWidth="1"/>
    <col min="8" max="8" width="6.25" style="991" customWidth="1"/>
    <col min="9" max="9" width="7" style="991" customWidth="1"/>
    <col min="10" max="10" width="5.5" style="991" customWidth="1"/>
    <col min="11" max="11" width="7" style="991" customWidth="1"/>
    <col min="12" max="12" width="6.125" style="991" bestFit="1" customWidth="1"/>
    <col min="13" max="13" width="8.25" style="991" customWidth="1"/>
    <col min="14" max="14" width="6.125" style="991" bestFit="1" customWidth="1"/>
    <col min="15" max="15" width="5.25" style="991" bestFit="1" customWidth="1"/>
    <col min="16" max="18" width="7.5" style="991" customWidth="1"/>
    <col min="19" max="16384" width="0" style="991" hidden="1"/>
  </cols>
  <sheetData>
    <row r="1" spans="1:22" hidden="1">
      <c r="P1" s="992">
        <f>F10%</f>
        <v>0</v>
      </c>
      <c r="Q1" s="992">
        <f>M10%</f>
        <v>0</v>
      </c>
    </row>
    <row r="2" spans="1:22" s="1008" customFormat="1" ht="27.75" customHeight="1">
      <c r="A2" s="1017" t="s">
        <v>252</v>
      </c>
      <c r="B2" s="1018"/>
      <c r="C2" s="1018"/>
      <c r="D2" s="1018"/>
      <c r="E2" s="1019"/>
      <c r="F2" s="1013" t="s">
        <v>870</v>
      </c>
      <c r="G2" s="1021"/>
      <c r="H2" s="1021"/>
      <c r="I2" s="1022"/>
      <c r="J2" s="1014" t="s">
        <v>871</v>
      </c>
      <c r="K2" s="1015"/>
      <c r="L2" s="1015"/>
      <c r="M2" s="1015"/>
      <c r="N2" s="1015"/>
      <c r="O2" s="1016"/>
      <c r="P2" s="1051" t="s">
        <v>869</v>
      </c>
      <c r="Q2" s="1052"/>
      <c r="R2" s="1053"/>
    </row>
    <row r="3" spans="1:22" s="1008" customFormat="1" ht="3.75" customHeight="1">
      <c r="A3" s="1025"/>
      <c r="B3" s="1025"/>
      <c r="C3" s="1025"/>
      <c r="D3" s="1025"/>
      <c r="E3" s="1025"/>
      <c r="F3" s="1025"/>
      <c r="G3" s="1025"/>
      <c r="H3" s="1025"/>
      <c r="I3" s="1025"/>
      <c r="J3" s="1025"/>
      <c r="K3" s="1025"/>
      <c r="L3" s="1025"/>
      <c r="M3" s="1025"/>
      <c r="N3" s="1025"/>
      <c r="O3" s="1025"/>
      <c r="P3" s="1010"/>
      <c r="Q3" s="1010"/>
      <c r="R3" s="1010"/>
    </row>
    <row r="4" spans="1:22" ht="25.5">
      <c r="A4" s="1026" t="s">
        <v>841</v>
      </c>
      <c r="B4" s="1026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3"/>
      <c r="O4" s="1023"/>
      <c r="P4" s="1011"/>
      <c r="Q4" s="1011"/>
      <c r="R4" s="1011"/>
    </row>
    <row r="5" spans="1:22" ht="3.75" customHeight="1">
      <c r="A5" s="1384"/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023"/>
      <c r="O5" s="1023"/>
      <c r="P5" s="1383"/>
      <c r="Q5" s="1383"/>
      <c r="R5" s="1383"/>
    </row>
    <row r="6" spans="1:22">
      <c r="A6" s="1027" t="s">
        <v>864</v>
      </c>
      <c r="B6" s="1028"/>
      <c r="C6" s="1059" t="str">
        <f>'Other Deails'!H5</f>
        <v>Shri K J Patel</v>
      </c>
      <c r="D6" s="1028"/>
      <c r="E6" s="1028"/>
      <c r="F6" s="1028"/>
      <c r="G6" s="1028"/>
      <c r="H6" s="1027" t="s">
        <v>886</v>
      </c>
      <c r="I6" s="1023"/>
      <c r="J6" s="1028"/>
      <c r="K6" s="1385" t="s">
        <v>444</v>
      </c>
      <c r="L6" s="1385"/>
      <c r="M6" s="1385"/>
      <c r="N6" s="1385"/>
      <c r="O6" s="1023"/>
      <c r="P6" s="1023"/>
      <c r="Q6" s="1023"/>
      <c r="R6" s="1023"/>
    </row>
    <row r="7" spans="1:22">
      <c r="A7" s="1029" t="s">
        <v>877</v>
      </c>
      <c r="B7" s="1030"/>
      <c r="C7" s="1030"/>
      <c r="D7" s="1060" t="s">
        <v>878</v>
      </c>
      <c r="E7" s="1030"/>
      <c r="F7" s="1030"/>
      <c r="G7" s="1030"/>
      <c r="H7" s="1029" t="s">
        <v>887</v>
      </c>
      <c r="I7" s="1023"/>
      <c r="J7" s="1030"/>
      <c r="K7" s="1381" t="s">
        <v>884</v>
      </c>
      <c r="L7" s="1381"/>
      <c r="M7" s="1381"/>
      <c r="N7" s="1381"/>
      <c r="O7" s="1023"/>
      <c r="P7" s="1023"/>
      <c r="Q7" s="1023"/>
      <c r="R7" s="1023"/>
    </row>
    <row r="8" spans="1:22">
      <c r="A8" s="1029" t="s">
        <v>881</v>
      </c>
      <c r="B8" s="1030"/>
      <c r="C8" s="1060" t="s">
        <v>880</v>
      </c>
      <c r="D8" s="1031"/>
      <c r="E8" s="1023"/>
      <c r="F8" s="1058" t="s">
        <v>879</v>
      </c>
      <c r="G8" s="1060">
        <v>4200</v>
      </c>
      <c r="H8" s="1029" t="s">
        <v>888</v>
      </c>
      <c r="I8" s="1023"/>
      <c r="J8" s="1030"/>
      <c r="K8" s="1381" t="s">
        <v>885</v>
      </c>
      <c r="L8" s="1381"/>
      <c r="M8" s="1381"/>
      <c r="N8" s="1381"/>
      <c r="O8" s="1023"/>
      <c r="P8" s="1023"/>
      <c r="Q8" s="1023"/>
      <c r="R8" s="1023"/>
    </row>
    <row r="9" spans="1:22" ht="13.5" customHeight="1">
      <c r="A9" s="1029" t="s">
        <v>882</v>
      </c>
      <c r="B9" s="1030"/>
      <c r="C9" s="1060" t="s">
        <v>883</v>
      </c>
      <c r="D9" s="1031"/>
      <c r="E9" s="1032"/>
      <c r="F9" s="1023"/>
      <c r="G9" s="1023"/>
      <c r="H9" s="1029" t="s">
        <v>889</v>
      </c>
      <c r="I9" s="1023"/>
      <c r="J9" s="1030"/>
      <c r="K9" s="1382">
        <v>38718</v>
      </c>
      <c r="L9" s="1382"/>
      <c r="M9" s="1382"/>
      <c r="N9" s="1382"/>
      <c r="O9" s="1023"/>
      <c r="P9" s="1023"/>
      <c r="Q9" s="1023"/>
      <c r="R9" s="1023"/>
    </row>
    <row r="10" spans="1:22">
      <c r="A10" s="1033"/>
      <c r="B10" s="1023"/>
      <c r="C10" s="1034"/>
      <c r="D10" s="1023"/>
      <c r="E10" s="1035" t="s">
        <v>842</v>
      </c>
      <c r="F10" s="1036">
        <v>0</v>
      </c>
      <c r="G10" s="1032" t="s">
        <v>843</v>
      </c>
      <c r="H10" s="1023"/>
      <c r="I10" s="1023"/>
      <c r="J10" s="1023"/>
      <c r="K10" s="1023"/>
      <c r="L10" s="1037" t="s">
        <v>844</v>
      </c>
      <c r="M10" s="1036">
        <v>0</v>
      </c>
      <c r="N10" s="1038" t="s">
        <v>843</v>
      </c>
      <c r="O10" s="1023"/>
      <c r="P10" s="1023"/>
      <c r="Q10" s="1023"/>
      <c r="R10" s="1023"/>
    </row>
    <row r="11" spans="1:22" s="1008" customFormat="1" ht="15.75" customHeight="1">
      <c r="A11" s="1379" t="s">
        <v>845</v>
      </c>
      <c r="B11" s="1379" t="s">
        <v>846</v>
      </c>
      <c r="C11" s="1379"/>
      <c r="D11" s="1379"/>
      <c r="E11" s="1379"/>
      <c r="F11" s="1379"/>
      <c r="G11" s="1379"/>
      <c r="H11" s="1379" t="s">
        <v>847</v>
      </c>
      <c r="I11" s="1379"/>
      <c r="J11" s="1379"/>
      <c r="K11" s="1379"/>
      <c r="L11" s="1379"/>
      <c r="M11" s="1379" t="s">
        <v>848</v>
      </c>
      <c r="N11" s="1024"/>
      <c r="O11" s="1024"/>
      <c r="P11" s="1023"/>
      <c r="Q11" s="1023"/>
      <c r="R11" s="1023"/>
      <c r="S11" s="1001"/>
      <c r="T11" s="1001"/>
      <c r="U11" s="1001"/>
      <c r="V11" s="1001"/>
    </row>
    <row r="12" spans="1:22" s="1008" customFormat="1" ht="15.75" customHeight="1">
      <c r="A12" s="1379"/>
      <c r="B12" s="1379" t="s">
        <v>849</v>
      </c>
      <c r="C12" s="1379" t="s">
        <v>850</v>
      </c>
      <c r="D12" s="1379" t="s">
        <v>851</v>
      </c>
      <c r="E12" s="1379" t="s">
        <v>852</v>
      </c>
      <c r="F12" s="1379" t="s">
        <v>853</v>
      </c>
      <c r="G12" s="1379" t="s">
        <v>230</v>
      </c>
      <c r="H12" s="1379" t="s">
        <v>854</v>
      </c>
      <c r="I12" s="1379" t="s">
        <v>855</v>
      </c>
      <c r="J12" s="1379" t="s">
        <v>852</v>
      </c>
      <c r="K12" s="1379" t="s">
        <v>853</v>
      </c>
      <c r="L12" s="1379" t="s">
        <v>230</v>
      </c>
      <c r="M12" s="1380"/>
      <c r="N12" s="1024"/>
      <c r="O12" s="1024"/>
      <c r="P12" s="1023"/>
      <c r="Q12" s="1023"/>
      <c r="R12" s="1023"/>
    </row>
    <row r="13" spans="1:22" s="1008" customFormat="1" ht="15.75" customHeight="1">
      <c r="A13" s="1379"/>
      <c r="B13" s="1379"/>
      <c r="C13" s="1379"/>
      <c r="D13" s="1379"/>
      <c r="E13" s="1379"/>
      <c r="F13" s="1379"/>
      <c r="G13" s="1379"/>
      <c r="H13" s="1379"/>
      <c r="I13" s="1379"/>
      <c r="J13" s="1379"/>
      <c r="K13" s="1379"/>
      <c r="L13" s="1379"/>
      <c r="M13" s="1380"/>
      <c r="N13" s="1024"/>
      <c r="O13" s="1024"/>
      <c r="P13" s="1023"/>
      <c r="Q13" s="1023"/>
      <c r="R13" s="1023"/>
    </row>
    <row r="14" spans="1:22" s="1008" customFormat="1" ht="15.75" customHeight="1">
      <c r="A14" s="1039">
        <v>1</v>
      </c>
      <c r="B14" s="1057">
        <v>38718</v>
      </c>
      <c r="C14" s="1040">
        <v>10420</v>
      </c>
      <c r="D14" s="1040">
        <v>4200</v>
      </c>
      <c r="E14" s="1042">
        <f t="shared" ref="E14:E52" si="0">ROUND((C14+D14)*($P$1),0)</f>
        <v>0</v>
      </c>
      <c r="F14" s="1041">
        <f>(C14+D14)*0</f>
        <v>0</v>
      </c>
      <c r="G14" s="1042">
        <f t="shared" ref="G14:G52" si="1">C14+D14+E14+F14</f>
        <v>14620</v>
      </c>
      <c r="H14" s="1040">
        <v>5600</v>
      </c>
      <c r="I14" s="1043">
        <f t="shared" ref="I14:I52" si="2">ROUND((H14*0.5), 0)</f>
        <v>2800</v>
      </c>
      <c r="J14" s="1043">
        <f t="shared" ref="J14:J52" si="3">ROUND((H14+I14)*($Q$1),0)</f>
        <v>0</v>
      </c>
      <c r="K14" s="1041">
        <f t="shared" ref="K14:K19" si="4">ROUND((H14+I14+J14)*0.24,0)</f>
        <v>2016</v>
      </c>
      <c r="L14" s="1043">
        <f t="shared" ref="L14:L52" si="5">H14+I14+J14+K14</f>
        <v>10416</v>
      </c>
      <c r="M14" s="1064">
        <f t="shared" ref="M14:M52" si="6">G14-L14</f>
        <v>4204</v>
      </c>
      <c r="N14" s="1068" t="s">
        <v>856</v>
      </c>
      <c r="O14" s="1069">
        <v>0.05</v>
      </c>
      <c r="P14" s="1024"/>
      <c r="Q14" s="1024"/>
      <c r="R14" s="1024"/>
    </row>
    <row r="15" spans="1:22" s="1008" customFormat="1" ht="15.75" customHeight="1">
      <c r="A15" s="1039">
        <v>2</v>
      </c>
      <c r="B15" s="1057">
        <v>38749</v>
      </c>
      <c r="C15" s="1040">
        <v>10420</v>
      </c>
      <c r="D15" s="1040">
        <v>1500</v>
      </c>
      <c r="E15" s="1042">
        <f t="shared" si="0"/>
        <v>0</v>
      </c>
      <c r="F15" s="1041">
        <f>(C15+D15+E15)*0</f>
        <v>0</v>
      </c>
      <c r="G15" s="1042">
        <f t="shared" si="1"/>
        <v>11920</v>
      </c>
      <c r="H15" s="1040">
        <v>5600</v>
      </c>
      <c r="I15" s="1043">
        <f t="shared" si="2"/>
        <v>2800</v>
      </c>
      <c r="J15" s="1043">
        <f t="shared" si="3"/>
        <v>0</v>
      </c>
      <c r="K15" s="1041">
        <f t="shared" si="4"/>
        <v>2016</v>
      </c>
      <c r="L15" s="1043">
        <f t="shared" si="5"/>
        <v>10416</v>
      </c>
      <c r="M15" s="1064">
        <f t="shared" si="6"/>
        <v>1504</v>
      </c>
      <c r="N15" s="1065">
        <f>M14+M15</f>
        <v>5708</v>
      </c>
      <c r="O15" s="1066">
        <f>ROUND(N15/5,0)</f>
        <v>1142</v>
      </c>
      <c r="P15" s="1024"/>
      <c r="Q15" s="1024"/>
      <c r="R15" s="1024"/>
    </row>
    <row r="16" spans="1:22" s="1008" customFormat="1" ht="15.75" customHeight="1">
      <c r="A16" s="1039">
        <v>3</v>
      </c>
      <c r="B16" s="1057">
        <v>38777</v>
      </c>
      <c r="C16" s="1040">
        <v>10420</v>
      </c>
      <c r="D16" s="1040">
        <v>4200</v>
      </c>
      <c r="E16" s="1042">
        <f t="shared" si="0"/>
        <v>0</v>
      </c>
      <c r="F16" s="1041">
        <f>(C16+D16+E16)*0</f>
        <v>0</v>
      </c>
      <c r="G16" s="1042">
        <f t="shared" si="1"/>
        <v>14620</v>
      </c>
      <c r="H16" s="1040">
        <v>5600</v>
      </c>
      <c r="I16" s="1043">
        <f t="shared" si="2"/>
        <v>2800</v>
      </c>
      <c r="J16" s="1043">
        <f t="shared" si="3"/>
        <v>0</v>
      </c>
      <c r="K16" s="1041">
        <f t="shared" si="4"/>
        <v>2016</v>
      </c>
      <c r="L16" s="1043">
        <f t="shared" si="5"/>
        <v>10416</v>
      </c>
      <c r="M16" s="1043">
        <f t="shared" si="6"/>
        <v>4204</v>
      </c>
      <c r="N16" s="1061"/>
      <c r="O16" s="1062"/>
      <c r="P16" s="1024"/>
      <c r="Q16" s="1024"/>
      <c r="R16" s="1024"/>
    </row>
    <row r="17" spans="1:18" s="1008" customFormat="1" ht="15.75" customHeight="1">
      <c r="A17" s="1039">
        <v>4</v>
      </c>
      <c r="B17" s="1057">
        <v>38808</v>
      </c>
      <c r="C17" s="1040">
        <v>10420</v>
      </c>
      <c r="D17" s="1040">
        <v>4200</v>
      </c>
      <c r="E17" s="1042">
        <f t="shared" si="0"/>
        <v>0</v>
      </c>
      <c r="F17" s="1041">
        <f>(C17+D17+E17)*0</f>
        <v>0</v>
      </c>
      <c r="G17" s="1042">
        <f t="shared" si="1"/>
        <v>14620</v>
      </c>
      <c r="H17" s="1040">
        <v>5600</v>
      </c>
      <c r="I17" s="1043">
        <f t="shared" si="2"/>
        <v>2800</v>
      </c>
      <c r="J17" s="1043">
        <f t="shared" si="3"/>
        <v>0</v>
      </c>
      <c r="K17" s="1041">
        <f t="shared" si="4"/>
        <v>2016</v>
      </c>
      <c r="L17" s="1043">
        <f t="shared" si="5"/>
        <v>10416</v>
      </c>
      <c r="M17" s="1043">
        <f t="shared" si="6"/>
        <v>4204</v>
      </c>
      <c r="N17" s="1062"/>
      <c r="O17" s="1062"/>
      <c r="P17" s="1024"/>
      <c r="Q17" s="1024"/>
      <c r="R17" s="1024"/>
    </row>
    <row r="18" spans="1:18" s="1008" customFormat="1" ht="15.75" customHeight="1">
      <c r="A18" s="1039">
        <v>5</v>
      </c>
      <c r="B18" s="1057">
        <v>38838</v>
      </c>
      <c r="C18" s="1040">
        <v>10420</v>
      </c>
      <c r="D18" s="1040">
        <v>4200</v>
      </c>
      <c r="E18" s="1042">
        <f t="shared" si="0"/>
        <v>0</v>
      </c>
      <c r="F18" s="1041">
        <f>(C18+D18+E18)*0</f>
        <v>0</v>
      </c>
      <c r="G18" s="1042">
        <f t="shared" si="1"/>
        <v>14620</v>
      </c>
      <c r="H18" s="1040">
        <v>5600</v>
      </c>
      <c r="I18" s="1043">
        <f t="shared" si="2"/>
        <v>2800</v>
      </c>
      <c r="J18" s="1043">
        <f t="shared" si="3"/>
        <v>0</v>
      </c>
      <c r="K18" s="1041">
        <f t="shared" si="4"/>
        <v>2016</v>
      </c>
      <c r="L18" s="1043">
        <f t="shared" si="5"/>
        <v>10416</v>
      </c>
      <c r="M18" s="1043">
        <f t="shared" si="6"/>
        <v>4204</v>
      </c>
      <c r="N18" s="1062"/>
      <c r="O18" s="1062"/>
      <c r="P18" s="1024"/>
      <c r="Q18" s="1024"/>
      <c r="R18" s="1024"/>
    </row>
    <row r="19" spans="1:18" s="1008" customFormat="1" ht="15.75" customHeight="1">
      <c r="A19" s="1039">
        <v>6</v>
      </c>
      <c r="B19" s="1057">
        <v>38869</v>
      </c>
      <c r="C19" s="1040">
        <v>10420</v>
      </c>
      <c r="D19" s="1040">
        <v>4200</v>
      </c>
      <c r="E19" s="1042">
        <f t="shared" si="0"/>
        <v>0</v>
      </c>
      <c r="F19" s="1041">
        <f>(C19+D19+E19)*0</f>
        <v>0</v>
      </c>
      <c r="G19" s="1042">
        <f t="shared" si="1"/>
        <v>14620</v>
      </c>
      <c r="H19" s="1040">
        <v>5600</v>
      </c>
      <c r="I19" s="1043">
        <f t="shared" si="2"/>
        <v>2800</v>
      </c>
      <c r="J19" s="1043">
        <f t="shared" si="3"/>
        <v>0</v>
      </c>
      <c r="K19" s="1041">
        <f t="shared" si="4"/>
        <v>2016</v>
      </c>
      <c r="L19" s="1043">
        <f t="shared" si="5"/>
        <v>10416</v>
      </c>
      <c r="M19" s="1043">
        <f t="shared" si="6"/>
        <v>4204</v>
      </c>
      <c r="N19" s="1062"/>
      <c r="O19" s="1062"/>
      <c r="P19" s="1024"/>
      <c r="Q19" s="1024"/>
      <c r="R19" s="1024"/>
    </row>
    <row r="20" spans="1:18" s="1008" customFormat="1" ht="15.75" customHeight="1">
      <c r="A20" s="1039">
        <v>7</v>
      </c>
      <c r="B20" s="1057">
        <v>38899</v>
      </c>
      <c r="C20" s="1040">
        <v>10860</v>
      </c>
      <c r="D20" s="1040">
        <v>4200</v>
      </c>
      <c r="E20" s="1042">
        <f t="shared" si="0"/>
        <v>0</v>
      </c>
      <c r="F20" s="1041">
        <f t="shared" ref="F20:F25" si="7">ROUND((C20+D20+E20)*0.02, 0)</f>
        <v>301</v>
      </c>
      <c r="G20" s="1042">
        <f t="shared" si="1"/>
        <v>15361</v>
      </c>
      <c r="H20" s="1040">
        <v>5600</v>
      </c>
      <c r="I20" s="1043">
        <f t="shared" si="2"/>
        <v>2800</v>
      </c>
      <c r="J20" s="1043">
        <f t="shared" si="3"/>
        <v>0</v>
      </c>
      <c r="K20" s="1041">
        <f t="shared" ref="K20:K25" si="8">ROUND((H20+I20+J20)*0.29,0)</f>
        <v>2436</v>
      </c>
      <c r="L20" s="1043">
        <f t="shared" si="5"/>
        <v>10836</v>
      </c>
      <c r="M20" s="1043">
        <f t="shared" si="6"/>
        <v>4525</v>
      </c>
      <c r="N20" s="1062"/>
      <c r="O20" s="1062"/>
      <c r="P20" s="1024"/>
      <c r="Q20" s="1024"/>
      <c r="R20" s="1024"/>
    </row>
    <row r="21" spans="1:18" s="1008" customFormat="1" ht="15.75" customHeight="1">
      <c r="A21" s="1039">
        <v>8</v>
      </c>
      <c r="B21" s="1057">
        <v>38930</v>
      </c>
      <c r="C21" s="1040">
        <v>10860</v>
      </c>
      <c r="D21" s="1040">
        <v>4200</v>
      </c>
      <c r="E21" s="1042">
        <f t="shared" si="0"/>
        <v>0</v>
      </c>
      <c r="F21" s="1041">
        <f t="shared" si="7"/>
        <v>301</v>
      </c>
      <c r="G21" s="1042">
        <f t="shared" si="1"/>
        <v>15361</v>
      </c>
      <c r="H21" s="1040">
        <v>5600</v>
      </c>
      <c r="I21" s="1043">
        <f t="shared" si="2"/>
        <v>2800</v>
      </c>
      <c r="J21" s="1043">
        <f t="shared" si="3"/>
        <v>0</v>
      </c>
      <c r="K21" s="1041">
        <f t="shared" si="8"/>
        <v>2436</v>
      </c>
      <c r="L21" s="1043">
        <f t="shared" si="5"/>
        <v>10836</v>
      </c>
      <c r="M21" s="1043">
        <f t="shared" si="6"/>
        <v>4525</v>
      </c>
      <c r="N21" s="1062"/>
      <c r="O21" s="1062"/>
      <c r="P21" s="1024"/>
      <c r="Q21" s="1024"/>
      <c r="R21" s="1024"/>
    </row>
    <row r="22" spans="1:18" s="1008" customFormat="1" ht="15.75" customHeight="1">
      <c r="A22" s="1039">
        <v>9</v>
      </c>
      <c r="B22" s="1057">
        <v>38961</v>
      </c>
      <c r="C22" s="1040">
        <v>10860</v>
      </c>
      <c r="D22" s="1040">
        <v>4200</v>
      </c>
      <c r="E22" s="1042">
        <f t="shared" si="0"/>
        <v>0</v>
      </c>
      <c r="F22" s="1041">
        <f t="shared" si="7"/>
        <v>301</v>
      </c>
      <c r="G22" s="1042">
        <f t="shared" si="1"/>
        <v>15361</v>
      </c>
      <c r="H22" s="1040">
        <v>5750</v>
      </c>
      <c r="I22" s="1043">
        <f t="shared" si="2"/>
        <v>2875</v>
      </c>
      <c r="J22" s="1043">
        <f t="shared" si="3"/>
        <v>0</v>
      </c>
      <c r="K22" s="1041">
        <f t="shared" si="8"/>
        <v>2501</v>
      </c>
      <c r="L22" s="1043">
        <f t="shared" si="5"/>
        <v>11126</v>
      </c>
      <c r="M22" s="1043">
        <f t="shared" si="6"/>
        <v>4235</v>
      </c>
      <c r="N22" s="1062"/>
      <c r="O22" s="1062"/>
      <c r="P22" s="1024"/>
      <c r="Q22" s="1024"/>
      <c r="R22" s="1024"/>
    </row>
    <row r="23" spans="1:18" s="1008" customFormat="1" ht="15.75" customHeight="1">
      <c r="A23" s="1039">
        <v>10</v>
      </c>
      <c r="B23" s="1057">
        <v>38991</v>
      </c>
      <c r="C23" s="1040">
        <v>10860</v>
      </c>
      <c r="D23" s="1040">
        <v>4200</v>
      </c>
      <c r="E23" s="1042">
        <f t="shared" si="0"/>
        <v>0</v>
      </c>
      <c r="F23" s="1041">
        <f t="shared" si="7"/>
        <v>301</v>
      </c>
      <c r="G23" s="1042">
        <f t="shared" si="1"/>
        <v>15361</v>
      </c>
      <c r="H23" s="1040">
        <v>5750</v>
      </c>
      <c r="I23" s="1043">
        <f t="shared" si="2"/>
        <v>2875</v>
      </c>
      <c r="J23" s="1043">
        <f t="shared" si="3"/>
        <v>0</v>
      </c>
      <c r="K23" s="1041">
        <f t="shared" si="8"/>
        <v>2501</v>
      </c>
      <c r="L23" s="1043">
        <f t="shared" si="5"/>
        <v>11126</v>
      </c>
      <c r="M23" s="1043">
        <f t="shared" si="6"/>
        <v>4235</v>
      </c>
      <c r="N23" s="1062"/>
      <c r="O23" s="1062"/>
      <c r="P23" s="1024"/>
      <c r="Q23" s="1024"/>
      <c r="R23" s="1024"/>
    </row>
    <row r="24" spans="1:18" s="1008" customFormat="1" ht="15.75" customHeight="1">
      <c r="A24" s="1039">
        <v>11</v>
      </c>
      <c r="B24" s="1057">
        <v>39022</v>
      </c>
      <c r="C24" s="1040">
        <v>10860</v>
      </c>
      <c r="D24" s="1040">
        <v>4200</v>
      </c>
      <c r="E24" s="1042">
        <f t="shared" si="0"/>
        <v>0</v>
      </c>
      <c r="F24" s="1041">
        <f t="shared" si="7"/>
        <v>301</v>
      </c>
      <c r="G24" s="1042">
        <f t="shared" si="1"/>
        <v>15361</v>
      </c>
      <c r="H24" s="1040">
        <v>5750</v>
      </c>
      <c r="I24" s="1043">
        <f t="shared" si="2"/>
        <v>2875</v>
      </c>
      <c r="J24" s="1043">
        <f t="shared" si="3"/>
        <v>0</v>
      </c>
      <c r="K24" s="1041">
        <f t="shared" si="8"/>
        <v>2501</v>
      </c>
      <c r="L24" s="1043">
        <f t="shared" si="5"/>
        <v>11126</v>
      </c>
      <c r="M24" s="1043">
        <f t="shared" si="6"/>
        <v>4235</v>
      </c>
      <c r="N24" s="1062"/>
      <c r="O24" s="1062"/>
      <c r="P24" s="1024"/>
      <c r="Q24" s="1024"/>
      <c r="R24" s="1024"/>
    </row>
    <row r="25" spans="1:18" s="1008" customFormat="1" ht="15.75" customHeight="1">
      <c r="A25" s="1039">
        <v>12</v>
      </c>
      <c r="B25" s="1057">
        <v>39052</v>
      </c>
      <c r="C25" s="1040">
        <v>10860</v>
      </c>
      <c r="D25" s="1040">
        <v>4200</v>
      </c>
      <c r="E25" s="1042">
        <f t="shared" si="0"/>
        <v>0</v>
      </c>
      <c r="F25" s="1041">
        <f t="shared" si="7"/>
        <v>301</v>
      </c>
      <c r="G25" s="1042">
        <f t="shared" si="1"/>
        <v>15361</v>
      </c>
      <c r="H25" s="1040">
        <v>5750</v>
      </c>
      <c r="I25" s="1043">
        <f t="shared" si="2"/>
        <v>2875</v>
      </c>
      <c r="J25" s="1043">
        <f t="shared" si="3"/>
        <v>0</v>
      </c>
      <c r="K25" s="1041">
        <f t="shared" si="8"/>
        <v>2501</v>
      </c>
      <c r="L25" s="1043">
        <f t="shared" si="5"/>
        <v>11126</v>
      </c>
      <c r="M25" s="1043">
        <f t="shared" si="6"/>
        <v>4235</v>
      </c>
      <c r="N25" s="1062"/>
      <c r="O25" s="1062"/>
      <c r="P25" s="1024"/>
      <c r="Q25" s="1024"/>
      <c r="R25" s="1024"/>
    </row>
    <row r="26" spans="1:18" s="1008" customFormat="1" ht="15.75" customHeight="1">
      <c r="A26" s="1039">
        <v>13</v>
      </c>
      <c r="B26" s="1057">
        <v>39083</v>
      </c>
      <c r="C26" s="1040">
        <v>10860</v>
      </c>
      <c r="D26" s="1040">
        <v>4200</v>
      </c>
      <c r="E26" s="1042">
        <f t="shared" si="0"/>
        <v>0</v>
      </c>
      <c r="F26" s="1041">
        <f t="shared" ref="F26:F31" si="9">ROUND((C26+D26+E26)*0.06, 0)</f>
        <v>904</v>
      </c>
      <c r="G26" s="1042">
        <f t="shared" si="1"/>
        <v>15964</v>
      </c>
      <c r="H26" s="1040">
        <v>5750</v>
      </c>
      <c r="I26" s="1043">
        <f t="shared" si="2"/>
        <v>2875</v>
      </c>
      <c r="J26" s="1043">
        <f t="shared" si="3"/>
        <v>0</v>
      </c>
      <c r="K26" s="1041">
        <f t="shared" ref="K26:K31" si="10">ROUND((H26+I26+J26)*0.35,0)</f>
        <v>3019</v>
      </c>
      <c r="L26" s="1043">
        <f t="shared" si="5"/>
        <v>11644</v>
      </c>
      <c r="M26" s="1043">
        <f t="shared" si="6"/>
        <v>4320</v>
      </c>
      <c r="N26" s="1062"/>
      <c r="O26" s="1062"/>
      <c r="P26" s="1024"/>
      <c r="Q26" s="1024"/>
      <c r="R26" s="1024"/>
    </row>
    <row r="27" spans="1:18" s="1008" customFormat="1" ht="15.75" customHeight="1">
      <c r="A27" s="1039">
        <v>14</v>
      </c>
      <c r="B27" s="1057">
        <v>39114</v>
      </c>
      <c r="C27" s="1040">
        <v>10860</v>
      </c>
      <c r="D27" s="1040">
        <v>4200</v>
      </c>
      <c r="E27" s="1042">
        <f t="shared" si="0"/>
        <v>0</v>
      </c>
      <c r="F27" s="1041">
        <f t="shared" si="9"/>
        <v>904</v>
      </c>
      <c r="G27" s="1042">
        <f t="shared" si="1"/>
        <v>15964</v>
      </c>
      <c r="H27" s="1040">
        <v>5750</v>
      </c>
      <c r="I27" s="1043">
        <f t="shared" si="2"/>
        <v>2875</v>
      </c>
      <c r="J27" s="1043">
        <f t="shared" si="3"/>
        <v>0</v>
      </c>
      <c r="K27" s="1041">
        <f t="shared" si="10"/>
        <v>3019</v>
      </c>
      <c r="L27" s="1043">
        <f t="shared" si="5"/>
        <v>11644</v>
      </c>
      <c r="M27" s="1064">
        <f t="shared" si="6"/>
        <v>4320</v>
      </c>
      <c r="N27" s="1065">
        <f>SUM(M16:M27)</f>
        <v>51446</v>
      </c>
      <c r="O27" s="1066">
        <f>ROUND(N27/5,0)</f>
        <v>10289</v>
      </c>
      <c r="P27" s="1024"/>
      <c r="Q27" s="1024"/>
      <c r="R27" s="1024"/>
    </row>
    <row r="28" spans="1:18" s="1008" customFormat="1" ht="15.75" customHeight="1">
      <c r="A28" s="1039">
        <v>15</v>
      </c>
      <c r="B28" s="1057">
        <v>39142</v>
      </c>
      <c r="C28" s="1040">
        <v>10860</v>
      </c>
      <c r="D28" s="1040">
        <v>4200</v>
      </c>
      <c r="E28" s="1042">
        <f t="shared" si="0"/>
        <v>0</v>
      </c>
      <c r="F28" s="1041">
        <f t="shared" si="9"/>
        <v>904</v>
      </c>
      <c r="G28" s="1042">
        <f t="shared" si="1"/>
        <v>15964</v>
      </c>
      <c r="H28" s="1040">
        <v>5750</v>
      </c>
      <c r="I28" s="1043">
        <f t="shared" si="2"/>
        <v>2875</v>
      </c>
      <c r="J28" s="1043">
        <f t="shared" si="3"/>
        <v>0</v>
      </c>
      <c r="K28" s="1041">
        <f t="shared" si="10"/>
        <v>3019</v>
      </c>
      <c r="L28" s="1043">
        <f t="shared" si="5"/>
        <v>11644</v>
      </c>
      <c r="M28" s="1043">
        <f t="shared" si="6"/>
        <v>4320</v>
      </c>
      <c r="N28" s="1062"/>
      <c r="O28" s="1062"/>
      <c r="P28" s="1024"/>
      <c r="Q28" s="1024"/>
      <c r="R28" s="1024"/>
    </row>
    <row r="29" spans="1:18" s="1008" customFormat="1" ht="15.75" customHeight="1">
      <c r="A29" s="1039">
        <v>16</v>
      </c>
      <c r="B29" s="1057">
        <v>39173</v>
      </c>
      <c r="C29" s="1040">
        <v>10860</v>
      </c>
      <c r="D29" s="1040">
        <v>4200</v>
      </c>
      <c r="E29" s="1042">
        <f t="shared" si="0"/>
        <v>0</v>
      </c>
      <c r="F29" s="1041">
        <f t="shared" si="9"/>
        <v>904</v>
      </c>
      <c r="G29" s="1042">
        <f t="shared" si="1"/>
        <v>15964</v>
      </c>
      <c r="H29" s="1040">
        <v>5750</v>
      </c>
      <c r="I29" s="1043">
        <f t="shared" si="2"/>
        <v>2875</v>
      </c>
      <c r="J29" s="1043">
        <f t="shared" si="3"/>
        <v>0</v>
      </c>
      <c r="K29" s="1041">
        <f t="shared" si="10"/>
        <v>3019</v>
      </c>
      <c r="L29" s="1043">
        <f t="shared" si="5"/>
        <v>11644</v>
      </c>
      <c r="M29" s="1043">
        <f t="shared" si="6"/>
        <v>4320</v>
      </c>
      <c r="N29" s="1062"/>
      <c r="O29" s="1062"/>
      <c r="P29" s="1024"/>
      <c r="Q29" s="1024"/>
      <c r="R29" s="1024"/>
    </row>
    <row r="30" spans="1:18" s="1008" customFormat="1" ht="15.75" customHeight="1">
      <c r="A30" s="1039">
        <v>17</v>
      </c>
      <c r="B30" s="1057">
        <v>39203</v>
      </c>
      <c r="C30" s="1040">
        <v>10860</v>
      </c>
      <c r="D30" s="1040">
        <v>4200</v>
      </c>
      <c r="E30" s="1042">
        <f t="shared" si="0"/>
        <v>0</v>
      </c>
      <c r="F30" s="1041">
        <f t="shared" si="9"/>
        <v>904</v>
      </c>
      <c r="G30" s="1042">
        <f t="shared" si="1"/>
        <v>15964</v>
      </c>
      <c r="H30" s="1040">
        <v>5750</v>
      </c>
      <c r="I30" s="1043">
        <f t="shared" si="2"/>
        <v>2875</v>
      </c>
      <c r="J30" s="1043">
        <f t="shared" si="3"/>
        <v>0</v>
      </c>
      <c r="K30" s="1041">
        <f t="shared" si="10"/>
        <v>3019</v>
      </c>
      <c r="L30" s="1043">
        <f t="shared" si="5"/>
        <v>11644</v>
      </c>
      <c r="M30" s="1043">
        <f t="shared" si="6"/>
        <v>4320</v>
      </c>
      <c r="N30" s="1062"/>
      <c r="O30" s="1062"/>
      <c r="P30" s="1024"/>
      <c r="Q30" s="1024"/>
      <c r="R30" s="1024"/>
    </row>
    <row r="31" spans="1:18" s="1008" customFormat="1" ht="15.75" customHeight="1">
      <c r="A31" s="1039">
        <v>18</v>
      </c>
      <c r="B31" s="1057">
        <v>39234</v>
      </c>
      <c r="C31" s="1040">
        <v>10860</v>
      </c>
      <c r="D31" s="1040">
        <v>4200</v>
      </c>
      <c r="E31" s="1042">
        <f t="shared" si="0"/>
        <v>0</v>
      </c>
      <c r="F31" s="1041">
        <f t="shared" si="9"/>
        <v>904</v>
      </c>
      <c r="G31" s="1042">
        <f t="shared" si="1"/>
        <v>15964</v>
      </c>
      <c r="H31" s="1040">
        <v>5750</v>
      </c>
      <c r="I31" s="1043">
        <f t="shared" si="2"/>
        <v>2875</v>
      </c>
      <c r="J31" s="1043">
        <f t="shared" si="3"/>
        <v>0</v>
      </c>
      <c r="K31" s="1041">
        <f t="shared" si="10"/>
        <v>3019</v>
      </c>
      <c r="L31" s="1043">
        <f t="shared" si="5"/>
        <v>11644</v>
      </c>
      <c r="M31" s="1043">
        <f t="shared" si="6"/>
        <v>4320</v>
      </c>
      <c r="N31" s="1062"/>
      <c r="O31" s="1062"/>
      <c r="P31" s="1024"/>
      <c r="Q31" s="1024"/>
      <c r="R31" s="1024"/>
    </row>
    <row r="32" spans="1:18" s="1008" customFormat="1" ht="15.75" customHeight="1">
      <c r="A32" s="1039">
        <v>19</v>
      </c>
      <c r="B32" s="1057">
        <v>39264</v>
      </c>
      <c r="C32" s="1040">
        <v>11320</v>
      </c>
      <c r="D32" s="1040">
        <v>4200</v>
      </c>
      <c r="E32" s="1042">
        <f t="shared" si="0"/>
        <v>0</v>
      </c>
      <c r="F32" s="1041">
        <f t="shared" ref="F32:F37" si="11">ROUND((C32+D32+E32)*0.09, 0)</f>
        <v>1397</v>
      </c>
      <c r="G32" s="1042">
        <f t="shared" si="1"/>
        <v>16917</v>
      </c>
      <c r="H32" s="1040">
        <v>5750</v>
      </c>
      <c r="I32" s="1043">
        <f t="shared" si="2"/>
        <v>2875</v>
      </c>
      <c r="J32" s="1043">
        <f t="shared" si="3"/>
        <v>0</v>
      </c>
      <c r="K32" s="1041">
        <f t="shared" ref="K32:K37" si="12">ROUND((H32+I32+J32)*0.41,0)</f>
        <v>3536</v>
      </c>
      <c r="L32" s="1043">
        <f t="shared" si="5"/>
        <v>12161</v>
      </c>
      <c r="M32" s="1043">
        <f t="shared" si="6"/>
        <v>4756</v>
      </c>
      <c r="N32" s="1062"/>
      <c r="O32" s="1062"/>
      <c r="P32" s="1024"/>
      <c r="Q32" s="1024"/>
      <c r="R32" s="1024"/>
    </row>
    <row r="33" spans="1:18" s="1008" customFormat="1" ht="15.75" customHeight="1">
      <c r="A33" s="1039">
        <v>20</v>
      </c>
      <c r="B33" s="1057">
        <v>39295</v>
      </c>
      <c r="C33" s="1040">
        <v>11320</v>
      </c>
      <c r="D33" s="1040">
        <v>4200</v>
      </c>
      <c r="E33" s="1042">
        <f t="shared" si="0"/>
        <v>0</v>
      </c>
      <c r="F33" s="1041">
        <f t="shared" si="11"/>
        <v>1397</v>
      </c>
      <c r="G33" s="1042">
        <f t="shared" si="1"/>
        <v>16917</v>
      </c>
      <c r="H33" s="1040">
        <v>5750</v>
      </c>
      <c r="I33" s="1043">
        <f t="shared" si="2"/>
        <v>2875</v>
      </c>
      <c r="J33" s="1043">
        <f t="shared" si="3"/>
        <v>0</v>
      </c>
      <c r="K33" s="1041">
        <f t="shared" si="12"/>
        <v>3536</v>
      </c>
      <c r="L33" s="1043">
        <f t="shared" si="5"/>
        <v>12161</v>
      </c>
      <c r="M33" s="1043">
        <f t="shared" si="6"/>
        <v>4756</v>
      </c>
      <c r="N33" s="1062"/>
      <c r="O33" s="1062"/>
      <c r="P33" s="1024"/>
      <c r="Q33" s="1024"/>
      <c r="R33" s="1024"/>
    </row>
    <row r="34" spans="1:18" s="1008" customFormat="1" ht="15.75" customHeight="1">
      <c r="A34" s="1039">
        <v>21</v>
      </c>
      <c r="B34" s="1057">
        <v>39326</v>
      </c>
      <c r="C34" s="1040">
        <v>11320</v>
      </c>
      <c r="D34" s="1040">
        <v>4200</v>
      </c>
      <c r="E34" s="1042">
        <f t="shared" si="0"/>
        <v>0</v>
      </c>
      <c r="F34" s="1041">
        <f t="shared" si="11"/>
        <v>1397</v>
      </c>
      <c r="G34" s="1042">
        <f t="shared" si="1"/>
        <v>16917</v>
      </c>
      <c r="H34" s="1040">
        <v>5900</v>
      </c>
      <c r="I34" s="1043">
        <f t="shared" si="2"/>
        <v>2950</v>
      </c>
      <c r="J34" s="1043">
        <f t="shared" si="3"/>
        <v>0</v>
      </c>
      <c r="K34" s="1041">
        <f t="shared" si="12"/>
        <v>3629</v>
      </c>
      <c r="L34" s="1043">
        <f t="shared" si="5"/>
        <v>12479</v>
      </c>
      <c r="M34" s="1043">
        <f t="shared" si="6"/>
        <v>4438</v>
      </c>
      <c r="N34" s="1062"/>
      <c r="O34" s="1062"/>
      <c r="P34" s="1024"/>
      <c r="Q34" s="1024"/>
      <c r="R34" s="1024"/>
    </row>
    <row r="35" spans="1:18" s="1008" customFormat="1" ht="15.75" customHeight="1">
      <c r="A35" s="1039">
        <v>22</v>
      </c>
      <c r="B35" s="1057">
        <v>39356</v>
      </c>
      <c r="C35" s="1040">
        <v>11320</v>
      </c>
      <c r="D35" s="1040">
        <v>4200</v>
      </c>
      <c r="E35" s="1042">
        <f t="shared" si="0"/>
        <v>0</v>
      </c>
      <c r="F35" s="1041">
        <f t="shared" si="11"/>
        <v>1397</v>
      </c>
      <c r="G35" s="1042">
        <f t="shared" si="1"/>
        <v>16917</v>
      </c>
      <c r="H35" s="1040">
        <v>5900</v>
      </c>
      <c r="I35" s="1043">
        <f t="shared" si="2"/>
        <v>2950</v>
      </c>
      <c r="J35" s="1043">
        <f t="shared" si="3"/>
        <v>0</v>
      </c>
      <c r="K35" s="1041">
        <f t="shared" si="12"/>
        <v>3629</v>
      </c>
      <c r="L35" s="1043">
        <f t="shared" si="5"/>
        <v>12479</v>
      </c>
      <c r="M35" s="1043">
        <f t="shared" si="6"/>
        <v>4438</v>
      </c>
      <c r="N35" s="1062"/>
      <c r="O35" s="1062"/>
      <c r="P35" s="1024"/>
      <c r="Q35" s="1024"/>
      <c r="R35" s="1024"/>
    </row>
    <row r="36" spans="1:18" s="1008" customFormat="1" ht="15.75" customHeight="1">
      <c r="A36" s="1039">
        <v>23</v>
      </c>
      <c r="B36" s="1057">
        <v>39387</v>
      </c>
      <c r="C36" s="1040">
        <v>11320</v>
      </c>
      <c r="D36" s="1040">
        <v>4200</v>
      </c>
      <c r="E36" s="1042">
        <f t="shared" si="0"/>
        <v>0</v>
      </c>
      <c r="F36" s="1041">
        <f t="shared" si="11"/>
        <v>1397</v>
      </c>
      <c r="G36" s="1042">
        <f t="shared" si="1"/>
        <v>16917</v>
      </c>
      <c r="H36" s="1040">
        <v>5900</v>
      </c>
      <c r="I36" s="1043">
        <f t="shared" si="2"/>
        <v>2950</v>
      </c>
      <c r="J36" s="1043">
        <f t="shared" si="3"/>
        <v>0</v>
      </c>
      <c r="K36" s="1041">
        <f t="shared" si="12"/>
        <v>3629</v>
      </c>
      <c r="L36" s="1043">
        <f t="shared" si="5"/>
        <v>12479</v>
      </c>
      <c r="M36" s="1043">
        <f t="shared" si="6"/>
        <v>4438</v>
      </c>
      <c r="N36" s="1062"/>
      <c r="O36" s="1062"/>
      <c r="P36" s="1024"/>
      <c r="Q36" s="1024"/>
      <c r="R36" s="1024"/>
    </row>
    <row r="37" spans="1:18" s="1008" customFormat="1" ht="15.75" customHeight="1">
      <c r="A37" s="1039">
        <v>24</v>
      </c>
      <c r="B37" s="1057">
        <v>39417</v>
      </c>
      <c r="C37" s="1040">
        <v>11320</v>
      </c>
      <c r="D37" s="1040">
        <v>4200</v>
      </c>
      <c r="E37" s="1042">
        <f t="shared" si="0"/>
        <v>0</v>
      </c>
      <c r="F37" s="1041">
        <f t="shared" si="11"/>
        <v>1397</v>
      </c>
      <c r="G37" s="1042">
        <f t="shared" si="1"/>
        <v>16917</v>
      </c>
      <c r="H37" s="1040">
        <v>5900</v>
      </c>
      <c r="I37" s="1043">
        <f t="shared" si="2"/>
        <v>2950</v>
      </c>
      <c r="J37" s="1043">
        <f t="shared" si="3"/>
        <v>0</v>
      </c>
      <c r="K37" s="1041">
        <f t="shared" si="12"/>
        <v>3629</v>
      </c>
      <c r="L37" s="1043">
        <f t="shared" si="5"/>
        <v>12479</v>
      </c>
      <c r="M37" s="1043">
        <f t="shared" si="6"/>
        <v>4438</v>
      </c>
      <c r="N37" s="1062"/>
      <c r="O37" s="1062"/>
      <c r="P37" s="1024"/>
      <c r="Q37" s="1024"/>
      <c r="R37" s="1024"/>
    </row>
    <row r="38" spans="1:18" s="1008" customFormat="1" ht="15.75" customHeight="1">
      <c r="A38" s="1039">
        <v>25</v>
      </c>
      <c r="B38" s="1057">
        <v>39448</v>
      </c>
      <c r="C38" s="1040">
        <v>11320</v>
      </c>
      <c r="D38" s="1040">
        <v>4200</v>
      </c>
      <c r="E38" s="1042">
        <f t="shared" si="0"/>
        <v>0</v>
      </c>
      <c r="F38" s="1041">
        <f t="shared" ref="F38:F43" si="13">ROUND((C38+D38+E38)*0.12, 0)</f>
        <v>1862</v>
      </c>
      <c r="G38" s="1042">
        <f t="shared" si="1"/>
        <v>17382</v>
      </c>
      <c r="H38" s="1040">
        <v>5900</v>
      </c>
      <c r="I38" s="1043">
        <f t="shared" si="2"/>
        <v>2950</v>
      </c>
      <c r="J38" s="1043">
        <f t="shared" si="3"/>
        <v>0</v>
      </c>
      <c r="K38" s="1041">
        <f t="shared" ref="K38:K51" si="14">ROUND((H38+I38+J38)*0.47,0)</f>
        <v>4160</v>
      </c>
      <c r="L38" s="1043">
        <f t="shared" si="5"/>
        <v>13010</v>
      </c>
      <c r="M38" s="1043">
        <f t="shared" si="6"/>
        <v>4372</v>
      </c>
      <c r="N38" s="1062"/>
      <c r="O38" s="1062"/>
      <c r="P38" s="1024"/>
      <c r="Q38" s="1024"/>
      <c r="R38" s="1024"/>
    </row>
    <row r="39" spans="1:18" s="1008" customFormat="1" ht="15.75" customHeight="1">
      <c r="A39" s="1039">
        <v>26</v>
      </c>
      <c r="B39" s="1057">
        <v>39479</v>
      </c>
      <c r="C39" s="1040">
        <v>11320</v>
      </c>
      <c r="D39" s="1040">
        <v>4200</v>
      </c>
      <c r="E39" s="1042">
        <f t="shared" si="0"/>
        <v>0</v>
      </c>
      <c r="F39" s="1041">
        <f t="shared" si="13"/>
        <v>1862</v>
      </c>
      <c r="G39" s="1042">
        <f t="shared" si="1"/>
        <v>17382</v>
      </c>
      <c r="H39" s="1040">
        <v>5900</v>
      </c>
      <c r="I39" s="1043">
        <f t="shared" si="2"/>
        <v>2950</v>
      </c>
      <c r="J39" s="1043">
        <f t="shared" si="3"/>
        <v>0</v>
      </c>
      <c r="K39" s="1041">
        <f t="shared" si="14"/>
        <v>4160</v>
      </c>
      <c r="L39" s="1043">
        <f t="shared" si="5"/>
        <v>13010</v>
      </c>
      <c r="M39" s="1064">
        <f t="shared" si="6"/>
        <v>4372</v>
      </c>
      <c r="N39" s="1065">
        <f>SUM(M28:M39)</f>
        <v>53288</v>
      </c>
      <c r="O39" s="1066">
        <f>ROUND(N39/5,0)</f>
        <v>10658</v>
      </c>
      <c r="P39" s="1024"/>
      <c r="Q39" s="1024"/>
      <c r="R39" s="1024"/>
    </row>
    <row r="40" spans="1:18" s="1008" customFormat="1" ht="15.75" customHeight="1">
      <c r="A40" s="1039">
        <v>27</v>
      </c>
      <c r="B40" s="1057">
        <v>39508</v>
      </c>
      <c r="C40" s="1040">
        <v>11320</v>
      </c>
      <c r="D40" s="1040">
        <v>4200</v>
      </c>
      <c r="E40" s="1042">
        <f t="shared" si="0"/>
        <v>0</v>
      </c>
      <c r="F40" s="1041">
        <f t="shared" si="13"/>
        <v>1862</v>
      </c>
      <c r="G40" s="1042">
        <f t="shared" si="1"/>
        <v>17382</v>
      </c>
      <c r="H40" s="1040">
        <v>5900</v>
      </c>
      <c r="I40" s="1043">
        <f t="shared" si="2"/>
        <v>2950</v>
      </c>
      <c r="J40" s="1043">
        <f t="shared" si="3"/>
        <v>0</v>
      </c>
      <c r="K40" s="1041">
        <f t="shared" si="14"/>
        <v>4160</v>
      </c>
      <c r="L40" s="1043">
        <f t="shared" si="5"/>
        <v>13010</v>
      </c>
      <c r="M40" s="1043">
        <f t="shared" si="6"/>
        <v>4372</v>
      </c>
      <c r="N40" s="1062"/>
      <c r="O40" s="1062"/>
      <c r="P40" s="1024"/>
      <c r="Q40" s="1024"/>
      <c r="R40" s="1024"/>
    </row>
    <row r="41" spans="1:18" s="1008" customFormat="1" ht="15.75" customHeight="1">
      <c r="A41" s="1039">
        <v>28</v>
      </c>
      <c r="B41" s="1057">
        <v>39539</v>
      </c>
      <c r="C41" s="1040">
        <v>11320</v>
      </c>
      <c r="D41" s="1040">
        <v>4200</v>
      </c>
      <c r="E41" s="1042">
        <f t="shared" si="0"/>
        <v>0</v>
      </c>
      <c r="F41" s="1041">
        <f t="shared" si="13"/>
        <v>1862</v>
      </c>
      <c r="G41" s="1042">
        <f t="shared" si="1"/>
        <v>17382</v>
      </c>
      <c r="H41" s="1040">
        <v>5900</v>
      </c>
      <c r="I41" s="1043">
        <f t="shared" si="2"/>
        <v>2950</v>
      </c>
      <c r="J41" s="1043">
        <f t="shared" si="3"/>
        <v>0</v>
      </c>
      <c r="K41" s="1041">
        <f t="shared" si="14"/>
        <v>4160</v>
      </c>
      <c r="L41" s="1043">
        <f t="shared" si="5"/>
        <v>13010</v>
      </c>
      <c r="M41" s="1043">
        <f t="shared" si="6"/>
        <v>4372</v>
      </c>
      <c r="N41" s="1062"/>
      <c r="O41" s="1062"/>
      <c r="P41" s="1024"/>
      <c r="Q41" s="1024"/>
      <c r="R41" s="1024"/>
    </row>
    <row r="42" spans="1:18" s="1008" customFormat="1" ht="15.75" customHeight="1">
      <c r="A42" s="1039">
        <v>29</v>
      </c>
      <c r="B42" s="1057">
        <v>39569</v>
      </c>
      <c r="C42" s="1040">
        <v>11320</v>
      </c>
      <c r="D42" s="1040">
        <v>4200</v>
      </c>
      <c r="E42" s="1042">
        <f t="shared" si="0"/>
        <v>0</v>
      </c>
      <c r="F42" s="1041">
        <f t="shared" si="13"/>
        <v>1862</v>
      </c>
      <c r="G42" s="1042">
        <f t="shared" si="1"/>
        <v>17382</v>
      </c>
      <c r="H42" s="1040">
        <v>5900</v>
      </c>
      <c r="I42" s="1043">
        <f t="shared" si="2"/>
        <v>2950</v>
      </c>
      <c r="J42" s="1043">
        <f t="shared" si="3"/>
        <v>0</v>
      </c>
      <c r="K42" s="1041">
        <f t="shared" si="14"/>
        <v>4160</v>
      </c>
      <c r="L42" s="1043">
        <f t="shared" si="5"/>
        <v>13010</v>
      </c>
      <c r="M42" s="1043">
        <f t="shared" si="6"/>
        <v>4372</v>
      </c>
      <c r="N42" s="1062"/>
      <c r="O42" s="1062"/>
      <c r="P42" s="1024"/>
      <c r="Q42" s="1024"/>
      <c r="R42" s="1024"/>
    </row>
    <row r="43" spans="1:18" s="1008" customFormat="1" ht="15.75" customHeight="1">
      <c r="A43" s="1039">
        <v>30</v>
      </c>
      <c r="B43" s="1057">
        <v>39600</v>
      </c>
      <c r="C43" s="1040">
        <v>11320</v>
      </c>
      <c r="D43" s="1040">
        <v>4200</v>
      </c>
      <c r="E43" s="1042">
        <f t="shared" si="0"/>
        <v>0</v>
      </c>
      <c r="F43" s="1041">
        <f t="shared" si="13"/>
        <v>1862</v>
      </c>
      <c r="G43" s="1042">
        <f t="shared" si="1"/>
        <v>17382</v>
      </c>
      <c r="H43" s="1040">
        <v>5900</v>
      </c>
      <c r="I43" s="1043">
        <f t="shared" si="2"/>
        <v>2950</v>
      </c>
      <c r="J43" s="1043">
        <f t="shared" si="3"/>
        <v>0</v>
      </c>
      <c r="K43" s="1041">
        <f t="shared" si="14"/>
        <v>4160</v>
      </c>
      <c r="L43" s="1043">
        <f t="shared" si="5"/>
        <v>13010</v>
      </c>
      <c r="M43" s="1043">
        <f t="shared" si="6"/>
        <v>4372</v>
      </c>
      <c r="N43" s="1062"/>
      <c r="O43" s="1062"/>
      <c r="P43" s="1024"/>
      <c r="Q43" s="1024"/>
      <c r="R43" s="1024"/>
    </row>
    <row r="44" spans="1:18" s="1008" customFormat="1" ht="15.75" customHeight="1">
      <c r="A44" s="1039">
        <v>31</v>
      </c>
      <c r="B44" s="1057">
        <v>39630</v>
      </c>
      <c r="C44" s="1040">
        <v>11790</v>
      </c>
      <c r="D44" s="1040">
        <v>4200</v>
      </c>
      <c r="E44" s="1042">
        <f t="shared" si="0"/>
        <v>0</v>
      </c>
      <c r="F44" s="1041">
        <f t="shared" ref="F44:F49" si="15">ROUND((C44+D44+E44)*0.16, 0)</f>
        <v>2558</v>
      </c>
      <c r="G44" s="1042">
        <f t="shared" si="1"/>
        <v>18548</v>
      </c>
      <c r="H44" s="1040">
        <v>5900</v>
      </c>
      <c r="I44" s="1043">
        <f t="shared" si="2"/>
        <v>2950</v>
      </c>
      <c r="J44" s="1043">
        <f t="shared" si="3"/>
        <v>0</v>
      </c>
      <c r="K44" s="1041">
        <f t="shared" si="14"/>
        <v>4160</v>
      </c>
      <c r="L44" s="1043">
        <f t="shared" si="5"/>
        <v>13010</v>
      </c>
      <c r="M44" s="1043">
        <f t="shared" si="6"/>
        <v>5538</v>
      </c>
      <c r="N44" s="1062"/>
      <c r="O44" s="1062"/>
      <c r="P44" s="1024"/>
      <c r="Q44" s="1024"/>
      <c r="R44" s="1024"/>
    </row>
    <row r="45" spans="1:18" s="1008" customFormat="1" ht="15.75" customHeight="1">
      <c r="A45" s="1039">
        <v>32</v>
      </c>
      <c r="B45" s="1057">
        <v>39661</v>
      </c>
      <c r="C45" s="1040">
        <v>11790</v>
      </c>
      <c r="D45" s="1040">
        <v>4200</v>
      </c>
      <c r="E45" s="1042">
        <f t="shared" si="0"/>
        <v>0</v>
      </c>
      <c r="F45" s="1041">
        <f t="shared" si="15"/>
        <v>2558</v>
      </c>
      <c r="G45" s="1042">
        <f t="shared" si="1"/>
        <v>18548</v>
      </c>
      <c r="H45" s="1040">
        <v>5900</v>
      </c>
      <c r="I45" s="1043">
        <f t="shared" si="2"/>
        <v>2950</v>
      </c>
      <c r="J45" s="1043">
        <f t="shared" si="3"/>
        <v>0</v>
      </c>
      <c r="K45" s="1041">
        <f t="shared" si="14"/>
        <v>4160</v>
      </c>
      <c r="L45" s="1043">
        <f t="shared" si="5"/>
        <v>13010</v>
      </c>
      <c r="M45" s="1043">
        <f t="shared" si="6"/>
        <v>5538</v>
      </c>
      <c r="N45" s="1062"/>
      <c r="O45" s="1062"/>
      <c r="P45" s="1024"/>
      <c r="Q45" s="1024"/>
      <c r="R45" s="1024"/>
    </row>
    <row r="46" spans="1:18" s="1008" customFormat="1" ht="15.75" customHeight="1">
      <c r="A46" s="1039">
        <v>33</v>
      </c>
      <c r="B46" s="1057">
        <v>39692</v>
      </c>
      <c r="C46" s="1040">
        <v>11790</v>
      </c>
      <c r="D46" s="1040">
        <v>4200</v>
      </c>
      <c r="E46" s="1042">
        <f t="shared" si="0"/>
        <v>0</v>
      </c>
      <c r="F46" s="1041">
        <f t="shared" si="15"/>
        <v>2558</v>
      </c>
      <c r="G46" s="1042">
        <f t="shared" si="1"/>
        <v>18548</v>
      </c>
      <c r="H46" s="1040">
        <v>5900</v>
      </c>
      <c r="I46" s="1043">
        <f t="shared" si="2"/>
        <v>2950</v>
      </c>
      <c r="J46" s="1043">
        <f t="shared" si="3"/>
        <v>0</v>
      </c>
      <c r="K46" s="1041">
        <f t="shared" si="14"/>
        <v>4160</v>
      </c>
      <c r="L46" s="1043">
        <f t="shared" si="5"/>
        <v>13010</v>
      </c>
      <c r="M46" s="1043">
        <f t="shared" si="6"/>
        <v>5538</v>
      </c>
      <c r="N46" s="1062"/>
      <c r="O46" s="1062"/>
      <c r="P46" s="1024"/>
      <c r="Q46" s="1024"/>
      <c r="R46" s="1024"/>
    </row>
    <row r="47" spans="1:18" s="1008" customFormat="1" ht="15.75" customHeight="1">
      <c r="A47" s="1039">
        <v>34</v>
      </c>
      <c r="B47" s="1057">
        <v>39722</v>
      </c>
      <c r="C47" s="1040">
        <v>11790</v>
      </c>
      <c r="D47" s="1040">
        <v>4200</v>
      </c>
      <c r="E47" s="1042">
        <f t="shared" si="0"/>
        <v>0</v>
      </c>
      <c r="F47" s="1041">
        <f t="shared" si="15"/>
        <v>2558</v>
      </c>
      <c r="G47" s="1042">
        <f t="shared" si="1"/>
        <v>18548</v>
      </c>
      <c r="H47" s="1040">
        <v>5900</v>
      </c>
      <c r="I47" s="1043">
        <f t="shared" si="2"/>
        <v>2950</v>
      </c>
      <c r="J47" s="1043">
        <f t="shared" si="3"/>
        <v>0</v>
      </c>
      <c r="K47" s="1041">
        <f t="shared" si="14"/>
        <v>4160</v>
      </c>
      <c r="L47" s="1043">
        <f t="shared" si="5"/>
        <v>13010</v>
      </c>
      <c r="M47" s="1043">
        <f t="shared" si="6"/>
        <v>5538</v>
      </c>
      <c r="N47" s="1062"/>
      <c r="O47" s="1062"/>
      <c r="P47" s="1024"/>
      <c r="Q47" s="1024"/>
      <c r="R47" s="1024"/>
    </row>
    <row r="48" spans="1:18" s="1008" customFormat="1" ht="15.75" customHeight="1">
      <c r="A48" s="1039">
        <v>35</v>
      </c>
      <c r="B48" s="1057">
        <v>39753</v>
      </c>
      <c r="C48" s="1040">
        <v>11790</v>
      </c>
      <c r="D48" s="1040">
        <v>4200</v>
      </c>
      <c r="E48" s="1042">
        <f t="shared" si="0"/>
        <v>0</v>
      </c>
      <c r="F48" s="1041">
        <f t="shared" si="15"/>
        <v>2558</v>
      </c>
      <c r="G48" s="1042">
        <f t="shared" si="1"/>
        <v>18548</v>
      </c>
      <c r="H48" s="1040">
        <v>6050</v>
      </c>
      <c r="I48" s="1043">
        <f t="shared" si="2"/>
        <v>3025</v>
      </c>
      <c r="J48" s="1043">
        <f t="shared" si="3"/>
        <v>0</v>
      </c>
      <c r="K48" s="1041">
        <f t="shared" si="14"/>
        <v>4265</v>
      </c>
      <c r="L48" s="1043">
        <f t="shared" si="5"/>
        <v>13340</v>
      </c>
      <c r="M48" s="1043">
        <f t="shared" si="6"/>
        <v>5208</v>
      </c>
      <c r="N48" s="1062"/>
      <c r="O48" s="1062"/>
      <c r="P48" s="1024"/>
      <c r="Q48" s="1024"/>
      <c r="R48" s="1024"/>
    </row>
    <row r="49" spans="1:18" s="1008" customFormat="1" ht="15.75" customHeight="1">
      <c r="A49" s="1039">
        <v>36</v>
      </c>
      <c r="B49" s="1057">
        <v>39783</v>
      </c>
      <c r="C49" s="1040">
        <v>11790</v>
      </c>
      <c r="D49" s="1040">
        <v>4200</v>
      </c>
      <c r="E49" s="1042">
        <f t="shared" si="0"/>
        <v>0</v>
      </c>
      <c r="F49" s="1041">
        <f t="shared" si="15"/>
        <v>2558</v>
      </c>
      <c r="G49" s="1042">
        <f t="shared" si="1"/>
        <v>18548</v>
      </c>
      <c r="H49" s="1040">
        <v>6050</v>
      </c>
      <c r="I49" s="1043">
        <f t="shared" si="2"/>
        <v>3025</v>
      </c>
      <c r="J49" s="1043">
        <f t="shared" si="3"/>
        <v>0</v>
      </c>
      <c r="K49" s="1041">
        <f t="shared" si="14"/>
        <v>4265</v>
      </c>
      <c r="L49" s="1043">
        <f t="shared" si="5"/>
        <v>13340</v>
      </c>
      <c r="M49" s="1043">
        <f t="shared" si="6"/>
        <v>5208</v>
      </c>
      <c r="N49" s="1062"/>
      <c r="O49" s="1062"/>
      <c r="P49" s="1024"/>
      <c r="Q49" s="1024"/>
      <c r="R49" s="1024"/>
    </row>
    <row r="50" spans="1:18" s="1008" customFormat="1" ht="15.75" customHeight="1">
      <c r="A50" s="1039">
        <v>37</v>
      </c>
      <c r="B50" s="1057">
        <v>39814</v>
      </c>
      <c r="C50" s="1040">
        <v>11790</v>
      </c>
      <c r="D50" s="1040">
        <v>4200</v>
      </c>
      <c r="E50" s="1042">
        <f t="shared" si="0"/>
        <v>0</v>
      </c>
      <c r="F50" s="1041">
        <f>ROUND((C50+D50+E50)*0.22, 0)</f>
        <v>3518</v>
      </c>
      <c r="G50" s="1042">
        <f t="shared" si="1"/>
        <v>19508</v>
      </c>
      <c r="H50" s="1040">
        <v>6050</v>
      </c>
      <c r="I50" s="1043">
        <f t="shared" si="2"/>
        <v>3025</v>
      </c>
      <c r="J50" s="1043">
        <f t="shared" si="3"/>
        <v>0</v>
      </c>
      <c r="K50" s="1041">
        <f t="shared" si="14"/>
        <v>4265</v>
      </c>
      <c r="L50" s="1043">
        <f t="shared" si="5"/>
        <v>13340</v>
      </c>
      <c r="M50" s="1043">
        <f t="shared" si="6"/>
        <v>6168</v>
      </c>
      <c r="N50" s="1062"/>
      <c r="O50" s="1062"/>
      <c r="P50" s="1024"/>
      <c r="Q50" s="1024"/>
      <c r="R50" s="1024"/>
    </row>
    <row r="51" spans="1:18" s="1008" customFormat="1" ht="15.75" customHeight="1">
      <c r="A51" s="1039">
        <v>38</v>
      </c>
      <c r="B51" s="1057">
        <v>39845</v>
      </c>
      <c r="C51" s="1040">
        <v>11790</v>
      </c>
      <c r="D51" s="1040">
        <v>4200</v>
      </c>
      <c r="E51" s="1042">
        <f t="shared" si="0"/>
        <v>0</v>
      </c>
      <c r="F51" s="1041">
        <f>ROUND((C51+D51+E51)*0.22, 0)</f>
        <v>3518</v>
      </c>
      <c r="G51" s="1042">
        <f t="shared" si="1"/>
        <v>19508</v>
      </c>
      <c r="H51" s="1040">
        <v>6050</v>
      </c>
      <c r="I51" s="1043">
        <f t="shared" si="2"/>
        <v>3025</v>
      </c>
      <c r="J51" s="1043">
        <f t="shared" si="3"/>
        <v>0</v>
      </c>
      <c r="K51" s="1041">
        <f t="shared" si="14"/>
        <v>4265</v>
      </c>
      <c r="L51" s="1043">
        <f t="shared" si="5"/>
        <v>13340</v>
      </c>
      <c r="M51" s="1064">
        <f t="shared" si="6"/>
        <v>6168</v>
      </c>
      <c r="N51" s="1065">
        <f>SUM(M40:M51)</f>
        <v>62392</v>
      </c>
      <c r="O51" s="1066">
        <f>ROUND(N51/5,0)</f>
        <v>12478</v>
      </c>
      <c r="P51" s="1024"/>
      <c r="Q51" s="1024"/>
      <c r="R51" s="1024"/>
    </row>
    <row r="52" spans="1:18" s="1008" customFormat="1" ht="15.75" customHeight="1">
      <c r="A52" s="1039">
        <v>39</v>
      </c>
      <c r="B52" s="1057">
        <v>39873</v>
      </c>
      <c r="C52" s="1040">
        <v>11790</v>
      </c>
      <c r="D52" s="1040">
        <v>4200</v>
      </c>
      <c r="E52" s="1042">
        <f t="shared" si="0"/>
        <v>0</v>
      </c>
      <c r="F52" s="1041">
        <f>ROUND((C52+D52+E52)*0.22, 0)</f>
        <v>3518</v>
      </c>
      <c r="G52" s="1042">
        <f t="shared" si="1"/>
        <v>19508</v>
      </c>
      <c r="H52" s="1040">
        <v>6050</v>
      </c>
      <c r="I52" s="1043">
        <f t="shared" si="2"/>
        <v>3025</v>
      </c>
      <c r="J52" s="1043">
        <f t="shared" si="3"/>
        <v>0</v>
      </c>
      <c r="K52" s="1041">
        <f>ROUND((H52+I52+J52)*0.47,0)</f>
        <v>4265</v>
      </c>
      <c r="L52" s="1043">
        <f t="shared" si="5"/>
        <v>13340</v>
      </c>
      <c r="M52" s="1064">
        <f t="shared" si="6"/>
        <v>6168</v>
      </c>
      <c r="N52" s="1065">
        <f>M52</f>
        <v>6168</v>
      </c>
      <c r="O52" s="1066">
        <f>ROUND(N52/5,0)</f>
        <v>1234</v>
      </c>
      <c r="P52" s="1024"/>
      <c r="Q52" s="1024"/>
      <c r="R52" s="1024"/>
    </row>
    <row r="53" spans="1:18" s="1008" customFormat="1" ht="15.75" customHeight="1">
      <c r="A53" s="1039"/>
      <c r="B53" s="1044" t="s">
        <v>230</v>
      </c>
      <c r="C53" s="1044">
        <f t="shared" ref="C53:N53" si="16">SUM(C14:C52)</f>
        <v>434790</v>
      </c>
      <c r="D53" s="1044">
        <f t="shared" si="16"/>
        <v>161100</v>
      </c>
      <c r="E53" s="1044">
        <f t="shared" si="16"/>
        <v>0</v>
      </c>
      <c r="F53" s="1044">
        <f t="shared" si="16"/>
        <v>52686</v>
      </c>
      <c r="G53" s="1044">
        <f t="shared" si="16"/>
        <v>648576</v>
      </c>
      <c r="H53" s="1044">
        <f t="shared" si="16"/>
        <v>226650</v>
      </c>
      <c r="I53" s="1045">
        <f t="shared" si="16"/>
        <v>113325</v>
      </c>
      <c r="J53" s="1045">
        <f t="shared" si="16"/>
        <v>0</v>
      </c>
      <c r="K53" s="1044">
        <f t="shared" si="16"/>
        <v>129599</v>
      </c>
      <c r="L53" s="1045">
        <f t="shared" si="16"/>
        <v>469574</v>
      </c>
      <c r="M53" s="1046">
        <f t="shared" si="16"/>
        <v>179002</v>
      </c>
      <c r="N53" s="1067">
        <f t="shared" si="16"/>
        <v>179002</v>
      </c>
      <c r="O53" s="1062"/>
      <c r="P53" s="1024"/>
      <c r="Q53" s="1024"/>
      <c r="R53" s="1024"/>
    </row>
    <row r="54" spans="1:18" s="1008" customFormat="1" ht="15.75" customHeight="1">
      <c r="A54" s="1047"/>
      <c r="B54" s="1048"/>
      <c r="C54" s="1048"/>
      <c r="D54" s="1048"/>
      <c r="E54" s="1048"/>
      <c r="F54" s="1048"/>
      <c r="G54" s="1048"/>
      <c r="H54" s="1048"/>
      <c r="I54" s="1048"/>
      <c r="J54" s="1048"/>
      <c r="K54" s="1048"/>
      <c r="L54" s="1048"/>
      <c r="M54" s="1048" t="s">
        <v>872</v>
      </c>
      <c r="N54" s="1063">
        <f>ROUND(N53,-2)</f>
        <v>179000</v>
      </c>
      <c r="O54" s="1062"/>
      <c r="P54" s="1024"/>
      <c r="Q54" s="1024"/>
      <c r="R54" s="1024"/>
    </row>
    <row r="55" spans="1:18" s="1008" customFormat="1" ht="15.75" customHeight="1">
      <c r="A55" s="1047"/>
      <c r="B55" s="1049" t="s">
        <v>857</v>
      </c>
      <c r="C55" s="1048"/>
      <c r="D55" s="1048">
        <f>ROUND(M53*20%, 0)</f>
        <v>35800</v>
      </c>
      <c r="E55" s="1048"/>
      <c r="F55" s="1048"/>
      <c r="G55" s="1048"/>
      <c r="H55" s="1048"/>
      <c r="I55" s="1048"/>
      <c r="J55" s="1048"/>
      <c r="K55" s="1048"/>
      <c r="L55" s="1048"/>
      <c r="M55" s="1048"/>
      <c r="N55" s="1024"/>
      <c r="O55" s="1024"/>
      <c r="P55" s="1024"/>
      <c r="Q55" s="1024"/>
      <c r="R55" s="1024"/>
    </row>
    <row r="56" spans="1:18" s="1008" customFormat="1" ht="15.75" customHeight="1">
      <c r="A56" s="1047"/>
      <c r="B56" s="1049" t="s">
        <v>858</v>
      </c>
      <c r="C56" s="1048"/>
      <c r="D56" s="1048">
        <f>ROUND(M53*20%, 0)</f>
        <v>35800</v>
      </c>
      <c r="E56" s="1048"/>
      <c r="F56" s="1048"/>
      <c r="G56" s="1048"/>
      <c r="H56" s="1048"/>
      <c r="I56" s="1048"/>
      <c r="J56" s="1048"/>
      <c r="K56" s="1048"/>
      <c r="L56" s="1048"/>
      <c r="M56" s="1048"/>
      <c r="N56" s="1024"/>
      <c r="O56" s="1024"/>
      <c r="P56" s="1024"/>
      <c r="Q56" s="1024"/>
      <c r="R56" s="1024"/>
    </row>
    <row r="57" spans="1:18" s="1008" customFormat="1" ht="15.75" customHeight="1">
      <c r="A57" s="1047"/>
      <c r="B57" s="1049" t="s">
        <v>859</v>
      </c>
      <c r="C57" s="1048"/>
      <c r="D57" s="1048">
        <f>ROUND(M53*20%, 0)</f>
        <v>35800</v>
      </c>
      <c r="E57" s="1048"/>
      <c r="F57" s="1048"/>
      <c r="G57" s="1048"/>
      <c r="H57" s="1048"/>
      <c r="I57" s="1048"/>
      <c r="J57" s="1048"/>
      <c r="K57" s="1048"/>
      <c r="L57" s="1048"/>
      <c r="M57" s="1048"/>
      <c r="N57" s="1024"/>
      <c r="O57" s="1024"/>
      <c r="P57" s="1024"/>
      <c r="Q57" s="1024"/>
      <c r="R57" s="1024"/>
    </row>
    <row r="58" spans="1:18" s="1008" customFormat="1" ht="15.75" customHeight="1">
      <c r="A58" s="1047"/>
      <c r="B58" s="1049" t="s">
        <v>860</v>
      </c>
      <c r="C58" s="1048"/>
      <c r="D58" s="1048">
        <f>ROUND(M53*20%, 0)</f>
        <v>35800</v>
      </c>
      <c r="E58" s="1048"/>
      <c r="F58" s="1048"/>
      <c r="G58" s="1048"/>
      <c r="H58" s="1048"/>
      <c r="I58" s="1048"/>
      <c r="J58" s="1048"/>
      <c r="K58" s="1048"/>
      <c r="L58" s="1048"/>
      <c r="M58" s="1048"/>
      <c r="N58" s="1024"/>
      <c r="O58" s="1024"/>
      <c r="P58" s="1024"/>
      <c r="Q58" s="1024"/>
      <c r="R58" s="1024"/>
    </row>
    <row r="59" spans="1:18" s="1008" customFormat="1" ht="15.75" customHeight="1">
      <c r="A59" s="1047"/>
      <c r="B59" s="1049" t="s">
        <v>861</v>
      </c>
      <c r="C59" s="1048"/>
      <c r="D59" s="1048">
        <f>ROUND(M53*20%, 0)</f>
        <v>35800</v>
      </c>
      <c r="E59" s="1048"/>
      <c r="F59" s="1048"/>
      <c r="G59" s="1048"/>
      <c r="H59" s="1048"/>
      <c r="I59" s="1048"/>
      <c r="J59" s="1048"/>
      <c r="K59" s="1048"/>
      <c r="L59" s="1048"/>
      <c r="M59" s="1048"/>
      <c r="N59" s="1024"/>
      <c r="O59" s="1024"/>
      <c r="P59" s="1024"/>
      <c r="Q59" s="1024"/>
      <c r="R59" s="1024"/>
    </row>
    <row r="60" spans="1:18">
      <c r="A60" s="1030"/>
      <c r="B60" s="1031"/>
      <c r="C60" s="1031"/>
      <c r="D60" s="1050">
        <f>SUM(D55:D59)</f>
        <v>179000</v>
      </c>
      <c r="E60" s="1031"/>
      <c r="F60" s="1031"/>
      <c r="G60" s="1031"/>
      <c r="H60" s="1031"/>
      <c r="I60" s="1031"/>
      <c r="J60" s="1031"/>
      <c r="K60" s="1031"/>
      <c r="L60" s="1031"/>
      <c r="M60" s="1031"/>
      <c r="N60" s="1023"/>
      <c r="O60" s="1023"/>
      <c r="P60" s="1023"/>
      <c r="Q60" s="1023"/>
      <c r="R60" s="1023"/>
    </row>
    <row r="61" spans="1:18">
      <c r="A61" s="1023"/>
      <c r="B61" s="1023"/>
      <c r="C61" s="1023"/>
      <c r="D61" s="1023"/>
      <c r="E61" s="1023"/>
      <c r="F61" s="1023"/>
      <c r="G61" s="1023"/>
      <c r="H61" s="1023" t="s">
        <v>862</v>
      </c>
      <c r="I61" s="1023"/>
      <c r="J61" s="1023"/>
      <c r="K61" s="1023"/>
      <c r="L61" s="1023"/>
      <c r="M61" s="1023"/>
      <c r="N61" s="1023"/>
      <c r="O61" s="1023"/>
      <c r="P61" s="1023"/>
      <c r="Q61" s="1023"/>
      <c r="R61" s="1023"/>
    </row>
    <row r="62" spans="1:18">
      <c r="A62" s="1023"/>
      <c r="B62" s="1023"/>
      <c r="C62" s="1023"/>
      <c r="D62" s="1023"/>
      <c r="E62" s="1023"/>
      <c r="F62" s="1023"/>
      <c r="G62" s="1023"/>
      <c r="H62" s="1023" t="s">
        <v>863</v>
      </c>
      <c r="I62" s="1023"/>
      <c r="J62" s="1023"/>
      <c r="K62" s="1023"/>
      <c r="L62" s="1023"/>
      <c r="M62" s="1023"/>
      <c r="N62" s="1023"/>
      <c r="O62" s="1023"/>
      <c r="P62" s="1023"/>
      <c r="Q62" s="1023"/>
      <c r="R62" s="1023"/>
    </row>
    <row r="63" spans="1:18">
      <c r="A63" s="1023"/>
      <c r="B63" s="1023"/>
      <c r="C63" s="1023"/>
      <c r="D63" s="1023"/>
      <c r="E63" s="1023"/>
      <c r="F63" s="1023"/>
      <c r="G63" s="1023"/>
      <c r="H63" s="1023"/>
      <c r="I63" s="1023"/>
      <c r="J63" s="1023"/>
      <c r="K63" s="1023"/>
      <c r="L63" s="1023"/>
      <c r="M63" s="1023"/>
      <c r="N63" s="1023"/>
      <c r="O63" s="1023"/>
      <c r="P63" s="1023"/>
      <c r="Q63" s="1023"/>
      <c r="R63" s="1023"/>
    </row>
  </sheetData>
  <sheetProtection password="E221" sheet="1" objects="1" scenarios="1" formatCells="0" formatColumns="0" formatRows="0"/>
  <mergeCells count="21">
    <mergeCell ref="K8:N8"/>
    <mergeCell ref="K9:N9"/>
    <mergeCell ref="P5:R5"/>
    <mergeCell ref="A5:M5"/>
    <mergeCell ref="K6:N6"/>
    <mergeCell ref="K7:N7"/>
    <mergeCell ref="M11:M13"/>
    <mergeCell ref="B12:B13"/>
    <mergeCell ref="C12:C13"/>
    <mergeCell ref="D12:D13"/>
    <mergeCell ref="E12:E13"/>
    <mergeCell ref="J12:J13"/>
    <mergeCell ref="K12:K13"/>
    <mergeCell ref="L12:L13"/>
    <mergeCell ref="F12:F13"/>
    <mergeCell ref="G12:G13"/>
    <mergeCell ref="H12:H13"/>
    <mergeCell ref="I12:I13"/>
    <mergeCell ref="A11:A13"/>
    <mergeCell ref="B11:G11"/>
    <mergeCell ref="H11:L11"/>
  </mergeCells>
  <phoneticPr fontId="108" type="noConversion"/>
  <hyperlinks>
    <hyperlink ref="P2:R2" location="'Form 10E'!A3" display="Go to Form 10E 1st Page"/>
    <hyperlink ref="F2:I2" location="'Form 10E-2'!A1" display="Go to Form 10E 2nd Page "/>
    <hyperlink ref="A2:E2" location="MainMenu!A1" display="Click here for Back to Main Menu"/>
    <hyperlink ref="F2" location="'Form 10E-2'!A2" display="Go to Form 10E 2nd Page "/>
  </hyperlinks>
  <printOptions horizontalCentered="1"/>
  <pageMargins left="0" right="0" top="0.75" bottom="0.75" header="0.25" footer="0.5"/>
  <pageSetup paperSize="9" scale="90" orientation="portrait" r:id="rId1"/>
  <headerFooter alignWithMargins="0">
    <oddFooter>&amp;LPrepared by Cyber Group Dangs      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FW142"/>
  <sheetViews>
    <sheetView showRowColHeaders="0" zoomScaleNormal="85" zoomScaleSheetLayoutView="85" workbookViewId="0">
      <pane ySplit="2" topLeftCell="A51" activePane="bottomLeft" state="frozen"/>
      <selection activeCell="R67" sqref="R67"/>
      <selection pane="bottomLeft" activeCell="D65" sqref="D65:D66"/>
    </sheetView>
  </sheetViews>
  <sheetFormatPr defaultColWidth="0" defaultRowHeight="15" zeroHeight="1"/>
  <cols>
    <col min="1" max="1" width="2.125" style="14" customWidth="1"/>
    <col min="2" max="39" width="2.625" style="35" customWidth="1"/>
    <col min="40" max="40" width="0.875" style="60" customWidth="1"/>
    <col min="41" max="41" width="2.625" style="60" customWidth="1"/>
    <col min="42" max="47" width="2.125" style="60" hidden="1" customWidth="1"/>
    <col min="48" max="48" width="0.875" style="60" hidden="1" customWidth="1"/>
    <col min="49" max="50" width="2.125" style="60" hidden="1" customWidth="1"/>
    <col min="51" max="179" width="2.125" style="52" hidden="1" customWidth="1"/>
    <col min="180" max="16384" width="9" style="52" hidden="1"/>
  </cols>
  <sheetData>
    <row r="1" spans="1:151" hidden="1">
      <c r="A1" s="52" t="s">
        <v>41</v>
      </c>
      <c r="B1" s="52">
        <v>2</v>
      </c>
      <c r="C1" s="52">
        <v>3</v>
      </c>
      <c r="D1" s="52">
        <v>4</v>
      </c>
      <c r="E1" s="52">
        <v>5</v>
      </c>
      <c r="F1" s="52">
        <v>6</v>
      </c>
      <c r="G1" s="52">
        <v>7</v>
      </c>
      <c r="H1" s="52">
        <v>8</v>
      </c>
      <c r="I1" s="52">
        <v>9</v>
      </c>
      <c r="J1" s="52">
        <v>10</v>
      </c>
      <c r="K1" s="52">
        <v>11</v>
      </c>
      <c r="L1" s="52">
        <v>12</v>
      </c>
      <c r="M1" s="52">
        <v>13</v>
      </c>
      <c r="N1" s="52">
        <v>14</v>
      </c>
      <c r="O1" s="52">
        <v>15</v>
      </c>
      <c r="P1" s="52">
        <v>16</v>
      </c>
      <c r="Q1" s="52">
        <v>17</v>
      </c>
      <c r="R1" s="52">
        <v>18</v>
      </c>
      <c r="S1" s="52">
        <v>19</v>
      </c>
      <c r="T1" s="52">
        <v>20</v>
      </c>
      <c r="U1" s="52">
        <v>21</v>
      </c>
      <c r="V1" s="17">
        <v>22</v>
      </c>
      <c r="W1" s="52">
        <v>23</v>
      </c>
      <c r="X1" s="52">
        <v>24</v>
      </c>
      <c r="Y1" s="52">
        <v>25</v>
      </c>
      <c r="Z1" s="52">
        <v>26</v>
      </c>
      <c r="AA1" s="52">
        <v>27</v>
      </c>
      <c r="AB1" s="52">
        <v>28</v>
      </c>
      <c r="AC1" s="52">
        <v>29</v>
      </c>
      <c r="AD1" s="52">
        <v>30</v>
      </c>
      <c r="AE1" s="52">
        <v>31</v>
      </c>
      <c r="AF1" s="52">
        <v>32</v>
      </c>
      <c r="AG1" s="52">
        <v>33</v>
      </c>
      <c r="AH1" s="52">
        <v>34</v>
      </c>
      <c r="AI1" s="52">
        <v>35</v>
      </c>
      <c r="AJ1" s="52">
        <v>36</v>
      </c>
      <c r="AK1" s="52">
        <v>37</v>
      </c>
      <c r="AL1" s="52">
        <v>38</v>
      </c>
      <c r="AM1" s="52">
        <v>39</v>
      </c>
      <c r="AN1" s="52">
        <v>40</v>
      </c>
      <c r="AO1" s="52">
        <v>41</v>
      </c>
      <c r="AP1" s="52">
        <v>42</v>
      </c>
      <c r="AQ1" s="52">
        <v>43</v>
      </c>
      <c r="AR1" s="52">
        <v>44</v>
      </c>
      <c r="AS1" s="52">
        <v>45</v>
      </c>
      <c r="AT1" s="52">
        <v>46</v>
      </c>
      <c r="AU1" s="52">
        <v>47</v>
      </c>
      <c r="AV1" s="52">
        <v>48</v>
      </c>
      <c r="AW1" s="52">
        <v>49</v>
      </c>
      <c r="AX1" s="52">
        <v>50</v>
      </c>
      <c r="AY1" s="52">
        <v>51</v>
      </c>
      <c r="AZ1" s="52">
        <v>52</v>
      </c>
      <c r="BA1" s="52">
        <v>53</v>
      </c>
      <c r="BB1" s="52">
        <v>54</v>
      </c>
      <c r="BC1" s="52">
        <v>55</v>
      </c>
      <c r="BD1" s="52">
        <v>56</v>
      </c>
      <c r="BE1" s="52">
        <v>57</v>
      </c>
      <c r="BF1" s="52">
        <v>58</v>
      </c>
      <c r="BG1" s="52">
        <v>59</v>
      </c>
      <c r="BH1" s="52">
        <v>60</v>
      </c>
      <c r="BI1" s="52">
        <v>61</v>
      </c>
      <c r="BJ1" s="52">
        <v>62</v>
      </c>
      <c r="BK1" s="52">
        <v>63</v>
      </c>
      <c r="BL1" s="52">
        <v>64</v>
      </c>
      <c r="BM1" s="52">
        <v>65</v>
      </c>
      <c r="BN1" s="52">
        <v>66</v>
      </c>
      <c r="BO1" s="52">
        <v>67</v>
      </c>
      <c r="BP1" s="52">
        <v>68</v>
      </c>
      <c r="BQ1" s="52">
        <v>69</v>
      </c>
      <c r="BR1" s="52">
        <v>70</v>
      </c>
      <c r="BS1" s="52">
        <v>71</v>
      </c>
      <c r="BT1" s="52">
        <v>72</v>
      </c>
      <c r="BU1" s="52">
        <v>73</v>
      </c>
      <c r="BV1" s="52">
        <v>74</v>
      </c>
      <c r="BW1" s="52">
        <v>75</v>
      </c>
      <c r="BX1" s="52">
        <v>76</v>
      </c>
      <c r="BY1" s="52">
        <v>77</v>
      </c>
      <c r="BZ1" s="52">
        <v>78</v>
      </c>
      <c r="CA1" s="52">
        <v>79</v>
      </c>
      <c r="CB1" s="52">
        <v>80</v>
      </c>
      <c r="CC1" s="52">
        <v>81</v>
      </c>
      <c r="CD1" s="52">
        <v>82</v>
      </c>
      <c r="CE1" s="52">
        <v>83</v>
      </c>
      <c r="CF1" s="52">
        <v>84</v>
      </c>
      <c r="CG1" s="52">
        <v>85</v>
      </c>
      <c r="CH1" s="52">
        <v>86</v>
      </c>
      <c r="CI1" s="52">
        <v>87</v>
      </c>
      <c r="CJ1" s="52">
        <v>88</v>
      </c>
      <c r="CK1" s="52">
        <v>89</v>
      </c>
      <c r="CL1" s="52">
        <v>90</v>
      </c>
      <c r="CM1" s="52">
        <v>91</v>
      </c>
      <c r="CN1" s="52">
        <v>92</v>
      </c>
      <c r="CO1" s="52">
        <v>93</v>
      </c>
      <c r="CP1" s="52">
        <v>94</v>
      </c>
      <c r="CQ1" s="52">
        <v>95</v>
      </c>
      <c r="CR1" s="52">
        <v>96</v>
      </c>
      <c r="CS1" s="52">
        <v>97</v>
      </c>
      <c r="CT1" s="52">
        <v>98</v>
      </c>
      <c r="CU1" s="52">
        <v>99</v>
      </c>
      <c r="CV1" s="52">
        <v>100</v>
      </c>
      <c r="CW1" s="52">
        <v>101</v>
      </c>
      <c r="CX1" s="52">
        <v>102</v>
      </c>
      <c r="CY1" s="52">
        <v>103</v>
      </c>
      <c r="CZ1" s="52">
        <v>104</v>
      </c>
      <c r="DA1" s="52">
        <v>105</v>
      </c>
      <c r="DB1" s="52">
        <v>106</v>
      </c>
      <c r="DC1" s="52">
        <v>107</v>
      </c>
      <c r="DD1" s="52">
        <v>108</v>
      </c>
      <c r="DE1" s="52">
        <v>109</v>
      </c>
      <c r="DF1" s="52">
        <v>110</v>
      </c>
      <c r="DG1" s="52">
        <v>111</v>
      </c>
      <c r="DH1" s="52">
        <v>112</v>
      </c>
      <c r="DI1" s="52">
        <v>113</v>
      </c>
      <c r="DJ1" s="52">
        <v>114</v>
      </c>
      <c r="DK1" s="52">
        <v>115</v>
      </c>
      <c r="DL1" s="52">
        <v>116</v>
      </c>
      <c r="DM1" s="52">
        <v>117</v>
      </c>
      <c r="DN1" s="52">
        <v>118</v>
      </c>
      <c r="DO1" s="52">
        <v>119</v>
      </c>
      <c r="DP1" s="52">
        <v>120</v>
      </c>
      <c r="DQ1" s="52">
        <v>121</v>
      </c>
      <c r="DR1" s="52">
        <v>122</v>
      </c>
      <c r="DS1" s="52">
        <v>123</v>
      </c>
      <c r="DT1" s="52">
        <v>124</v>
      </c>
      <c r="DU1" s="52">
        <v>125</v>
      </c>
      <c r="DV1" s="52">
        <v>126</v>
      </c>
      <c r="DW1" s="52">
        <v>127</v>
      </c>
      <c r="DX1" s="52">
        <v>128</v>
      </c>
      <c r="DY1" s="52">
        <v>129</v>
      </c>
      <c r="DZ1" s="52">
        <v>130</v>
      </c>
      <c r="EA1" s="52">
        <v>131</v>
      </c>
      <c r="EB1" s="52">
        <v>132</v>
      </c>
      <c r="EC1" s="52">
        <v>133</v>
      </c>
      <c r="ED1" s="52">
        <v>134</v>
      </c>
      <c r="EE1" s="52">
        <v>135</v>
      </c>
      <c r="EF1" s="52">
        <v>136</v>
      </c>
      <c r="EG1" s="52">
        <v>137</v>
      </c>
      <c r="EH1" s="52">
        <v>138</v>
      </c>
      <c r="EI1" s="52">
        <v>139</v>
      </c>
      <c r="EJ1" s="52">
        <v>140</v>
      </c>
      <c r="EK1" s="52">
        <v>141</v>
      </c>
      <c r="EL1" s="52">
        <v>142</v>
      </c>
      <c r="EM1" s="52">
        <v>143</v>
      </c>
      <c r="EN1" s="52">
        <v>144</v>
      </c>
      <c r="EO1" s="52">
        <v>145</v>
      </c>
      <c r="EP1" s="52">
        <v>146</v>
      </c>
      <c r="EQ1" s="52">
        <v>147</v>
      </c>
      <c r="ER1" s="52">
        <v>148</v>
      </c>
      <c r="ES1" s="52">
        <v>149</v>
      </c>
      <c r="ET1" s="52">
        <v>150</v>
      </c>
      <c r="EU1" s="52">
        <v>151</v>
      </c>
    </row>
    <row r="2" spans="1:151" s="13" customFormat="1" ht="26.25" customHeight="1" thickBot="1">
      <c r="A2" s="1452" t="s">
        <v>252</v>
      </c>
      <c r="B2" s="1452"/>
      <c r="C2" s="1452"/>
      <c r="D2" s="1452"/>
      <c r="E2" s="1452"/>
      <c r="F2" s="1452"/>
      <c r="G2" s="1452"/>
      <c r="H2" s="1452"/>
      <c r="I2" s="1452"/>
      <c r="J2" s="1452"/>
      <c r="K2" s="1452"/>
      <c r="L2" s="1452"/>
      <c r="M2" s="1452"/>
      <c r="N2" s="1452"/>
      <c r="O2" s="1452"/>
      <c r="P2" s="1451" t="s">
        <v>42</v>
      </c>
      <c r="Q2" s="1451"/>
      <c r="R2" s="1451"/>
      <c r="S2" s="1451"/>
      <c r="T2" s="1451"/>
      <c r="U2" s="1451"/>
      <c r="V2" s="1451"/>
      <c r="W2" s="1451"/>
      <c r="X2" s="1451"/>
      <c r="Y2" s="1451"/>
      <c r="Z2" s="1451"/>
      <c r="AA2" s="1451"/>
      <c r="AB2" s="1451"/>
      <c r="AC2" s="1451"/>
      <c r="AD2" s="1451"/>
      <c r="AE2" s="1451"/>
      <c r="AF2" s="1451"/>
      <c r="AG2" s="1451"/>
      <c r="AH2" s="1451"/>
      <c r="AI2" s="1451"/>
      <c r="AJ2" s="1451"/>
      <c r="AK2" s="1451"/>
      <c r="AL2" s="1451"/>
      <c r="AM2" s="1451"/>
      <c r="AN2" s="1451"/>
      <c r="AO2" s="1451"/>
    </row>
    <row r="3" spans="1:151" s="13" customFormat="1" ht="22.5" customHeight="1" thickTop="1" thickBot="1">
      <c r="A3" s="779"/>
      <c r="B3" s="833" t="s">
        <v>200</v>
      </c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42"/>
      <c r="Q3" s="842"/>
      <c r="R3" s="842"/>
      <c r="S3" s="842"/>
      <c r="T3" s="842"/>
      <c r="U3" s="842"/>
      <c r="V3" s="842"/>
      <c r="W3" s="842"/>
      <c r="X3" s="842"/>
      <c r="Y3" s="842"/>
      <c r="Z3" s="842"/>
      <c r="AA3" s="842"/>
      <c r="AB3" s="842"/>
      <c r="AC3" s="842"/>
      <c r="AD3" s="842"/>
      <c r="AE3" s="842"/>
      <c r="AF3" s="842"/>
      <c r="AG3" s="842"/>
      <c r="AH3" s="842"/>
      <c r="AI3" s="842"/>
      <c r="AJ3" s="842"/>
      <c r="AK3" s="842"/>
      <c r="AL3" s="842"/>
      <c r="AM3" s="842"/>
      <c r="AN3" s="846"/>
      <c r="AO3" s="781"/>
    </row>
    <row r="4" spans="1:151" ht="18" customHeight="1" thickTop="1"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 t="s">
        <v>336</v>
      </c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14"/>
      <c r="AO4" s="53"/>
      <c r="AP4" s="52"/>
      <c r="AQ4" s="52"/>
      <c r="AR4" s="52"/>
      <c r="AS4" s="52"/>
      <c r="AT4" s="52"/>
      <c r="AU4" s="52"/>
      <c r="AV4" s="52"/>
      <c r="AW4" s="52"/>
      <c r="AX4" s="52"/>
    </row>
    <row r="5" spans="1:151" s="54" customFormat="1" ht="12.75">
      <c r="A5" s="38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 t="s">
        <v>268</v>
      </c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8"/>
      <c r="AO5" s="39"/>
    </row>
    <row r="6" spans="1:151" s="33" customFormat="1" ht="18" customHeight="1">
      <c r="A6" s="3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 t="s">
        <v>473</v>
      </c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37"/>
      <c r="AO6" s="55"/>
    </row>
    <row r="7" spans="1:151" s="54" customFormat="1" ht="18" customHeight="1">
      <c r="A7" s="38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 t="s">
        <v>474</v>
      </c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38"/>
      <c r="AO7" s="55"/>
    </row>
    <row r="8" spans="1:151" ht="17.100000000000001" customHeight="1">
      <c r="B8" s="56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56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52"/>
      <c r="AQ8" s="52"/>
      <c r="AR8" s="52"/>
      <c r="AS8" s="52"/>
      <c r="AT8" s="52"/>
      <c r="AU8" s="52"/>
      <c r="AV8" s="52"/>
      <c r="AW8" s="52"/>
      <c r="AX8" s="52"/>
    </row>
    <row r="9" spans="1:151" ht="17.100000000000001" customHeight="1">
      <c r="B9" s="14"/>
      <c r="C9" s="1448" t="s">
        <v>271</v>
      </c>
      <c r="D9" s="1448"/>
      <c r="E9" s="1448"/>
      <c r="F9" s="1448"/>
      <c r="G9" s="1448"/>
      <c r="H9" s="1448"/>
      <c r="I9" s="1448"/>
      <c r="J9" s="1448"/>
      <c r="K9" s="1448"/>
      <c r="L9" s="1448"/>
      <c r="M9" s="1448"/>
      <c r="N9" s="1448"/>
      <c r="O9" s="1448"/>
      <c r="P9" s="1448"/>
      <c r="Q9" s="1448"/>
      <c r="R9" s="1448"/>
      <c r="S9" s="1448"/>
      <c r="T9" s="1448"/>
      <c r="U9" s="38"/>
      <c r="V9" s="1448" t="s">
        <v>272</v>
      </c>
      <c r="W9" s="1448"/>
      <c r="X9" s="1448"/>
      <c r="Y9" s="1448"/>
      <c r="Z9" s="1448"/>
      <c r="AA9" s="1448"/>
      <c r="AB9" s="1448"/>
      <c r="AC9" s="1448"/>
      <c r="AD9" s="1448"/>
      <c r="AE9" s="1448"/>
      <c r="AF9" s="1448"/>
      <c r="AG9" s="1448"/>
      <c r="AH9" s="1448"/>
      <c r="AI9" s="1448"/>
      <c r="AJ9" s="1448"/>
      <c r="AK9" s="1448"/>
      <c r="AL9" s="1448"/>
      <c r="AM9" s="1448"/>
      <c r="AN9" s="14"/>
      <c r="AO9" s="14"/>
      <c r="AP9" s="52"/>
      <c r="AQ9" s="52"/>
      <c r="AR9" s="52"/>
      <c r="AS9" s="52"/>
      <c r="AT9" s="52"/>
      <c r="AU9" s="52"/>
      <c r="AV9" s="52"/>
      <c r="AW9" s="52"/>
      <c r="AX9" s="52"/>
    </row>
    <row r="10" spans="1:151" ht="17.100000000000001" customHeight="1">
      <c r="B10" s="56"/>
      <c r="C10" s="1445" t="str">
        <f>'Other Deails'!$H$23</f>
        <v>Assistant Director Animal Husamadry</v>
      </c>
      <c r="D10" s="1445"/>
      <c r="E10" s="1445"/>
      <c r="F10" s="1445"/>
      <c r="G10" s="1445"/>
      <c r="H10" s="1445"/>
      <c r="I10" s="1445"/>
      <c r="J10" s="1445"/>
      <c r="K10" s="1445"/>
      <c r="L10" s="1445"/>
      <c r="M10" s="1445"/>
      <c r="N10" s="1445"/>
      <c r="O10" s="1445"/>
      <c r="P10" s="1445"/>
      <c r="Q10" s="1445"/>
      <c r="R10" s="1445"/>
      <c r="S10" s="1445"/>
      <c r="T10" s="1445"/>
      <c r="V10" s="1445" t="str">
        <f>'Other Deails'!$A$6</f>
        <v>KIRITCHANDRA JAYANTILAL PATEL</v>
      </c>
      <c r="W10" s="1445"/>
      <c r="X10" s="1445"/>
      <c r="Y10" s="1445"/>
      <c r="Z10" s="1445"/>
      <c r="AA10" s="1445"/>
      <c r="AB10" s="1445"/>
      <c r="AC10" s="1445"/>
      <c r="AD10" s="1445"/>
      <c r="AE10" s="1445"/>
      <c r="AF10" s="1445"/>
      <c r="AG10" s="1445"/>
      <c r="AH10" s="1445"/>
      <c r="AI10" s="1445"/>
      <c r="AJ10" s="1445"/>
      <c r="AK10" s="1445"/>
      <c r="AL10" s="1445"/>
      <c r="AM10" s="1445"/>
      <c r="AN10" s="14"/>
      <c r="AO10" s="14"/>
      <c r="AP10" s="52"/>
      <c r="AQ10" s="52"/>
      <c r="AR10" s="52"/>
      <c r="AS10" s="52"/>
      <c r="AT10" s="52"/>
      <c r="AU10" s="52"/>
      <c r="AV10" s="52"/>
      <c r="AW10" s="52"/>
      <c r="AX10" s="52"/>
    </row>
    <row r="11" spans="1:151" ht="5.0999999999999996" customHeight="1">
      <c r="B11" s="56"/>
      <c r="C11" s="1446"/>
      <c r="D11" s="1446"/>
      <c r="E11" s="1446"/>
      <c r="F11" s="1446"/>
      <c r="G11" s="1446"/>
      <c r="H11" s="1446"/>
      <c r="I11" s="1446"/>
      <c r="J11" s="1446"/>
      <c r="K11" s="1446"/>
      <c r="L11" s="1446"/>
      <c r="M11" s="1446"/>
      <c r="N11" s="1446"/>
      <c r="O11" s="1446"/>
      <c r="P11" s="1446"/>
      <c r="Q11" s="1446"/>
      <c r="R11" s="1446"/>
      <c r="S11" s="1446"/>
      <c r="T11" s="1446"/>
      <c r="V11" s="1446"/>
      <c r="W11" s="1446"/>
      <c r="X11" s="1446"/>
      <c r="Y11" s="1446"/>
      <c r="Z11" s="1446"/>
      <c r="AA11" s="1446"/>
      <c r="AB11" s="1446"/>
      <c r="AC11" s="1446"/>
      <c r="AD11" s="1446"/>
      <c r="AE11" s="1446"/>
      <c r="AF11" s="1446"/>
      <c r="AG11" s="1446"/>
      <c r="AH11" s="1446"/>
      <c r="AI11" s="1446"/>
      <c r="AJ11" s="1446"/>
      <c r="AK11" s="1446"/>
      <c r="AL11" s="1446"/>
      <c r="AM11" s="1446"/>
      <c r="AN11" s="14"/>
      <c r="AO11" s="14"/>
      <c r="AP11" s="52"/>
      <c r="AQ11" s="52"/>
      <c r="AR11" s="52"/>
      <c r="AS11" s="52"/>
      <c r="AT11" s="52"/>
      <c r="AU11" s="52"/>
      <c r="AV11" s="52"/>
      <c r="AW11" s="52"/>
      <c r="AX11" s="52"/>
    </row>
    <row r="12" spans="1:151" ht="17.100000000000001" customHeight="1">
      <c r="B12" s="56"/>
      <c r="C12" s="1447"/>
      <c r="D12" s="1447"/>
      <c r="E12" s="1447"/>
      <c r="F12" s="1447"/>
      <c r="G12" s="1447"/>
      <c r="H12" s="1447"/>
      <c r="I12" s="1447"/>
      <c r="J12" s="1447"/>
      <c r="K12" s="1447"/>
      <c r="L12" s="1447"/>
      <c r="M12" s="1447"/>
      <c r="N12" s="1447"/>
      <c r="O12" s="1447"/>
      <c r="P12" s="1447"/>
      <c r="Q12" s="1447"/>
      <c r="R12" s="1447"/>
      <c r="S12" s="1447"/>
      <c r="T12" s="1447"/>
      <c r="V12" s="1447"/>
      <c r="W12" s="1447"/>
      <c r="X12" s="1447"/>
      <c r="Y12" s="1447"/>
      <c r="Z12" s="1447"/>
      <c r="AA12" s="1447"/>
      <c r="AB12" s="1447"/>
      <c r="AC12" s="1447"/>
      <c r="AD12" s="1447"/>
      <c r="AE12" s="1447"/>
      <c r="AF12" s="1447"/>
      <c r="AG12" s="1447"/>
      <c r="AH12" s="1447"/>
      <c r="AI12" s="1447"/>
      <c r="AJ12" s="1447"/>
      <c r="AK12" s="1447"/>
      <c r="AL12" s="1447"/>
      <c r="AM12" s="1447"/>
      <c r="AN12" s="14"/>
      <c r="AO12" s="14"/>
      <c r="AP12" s="52"/>
      <c r="AQ12" s="52"/>
      <c r="AR12" s="52"/>
      <c r="AS12" s="52"/>
      <c r="AT12" s="52"/>
      <c r="AU12" s="52"/>
      <c r="AV12" s="52"/>
      <c r="AW12" s="52"/>
      <c r="AX12" s="52"/>
    </row>
    <row r="13" spans="1:151" ht="17.100000000000001" customHeight="1">
      <c r="B13" s="56"/>
      <c r="C13" s="1445" t="str">
        <f>'Other Deails'!$H$25</f>
        <v>Ahwa</v>
      </c>
      <c r="D13" s="1445"/>
      <c r="E13" s="1445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V13" s="1445" t="str">
        <f>'Other Deails'!$H$16</f>
        <v>Senior Clerk</v>
      </c>
      <c r="W13" s="1445"/>
      <c r="X13" s="1445"/>
      <c r="Y13" s="1445"/>
      <c r="Z13" s="1445"/>
      <c r="AA13" s="1445"/>
      <c r="AB13" s="1445"/>
      <c r="AC13" s="1445"/>
      <c r="AD13" s="1445"/>
      <c r="AE13" s="1445"/>
      <c r="AF13" s="1445"/>
      <c r="AG13" s="1445"/>
      <c r="AH13" s="1445"/>
      <c r="AI13" s="1445"/>
      <c r="AJ13" s="1445"/>
      <c r="AK13" s="1445"/>
      <c r="AL13" s="1445"/>
      <c r="AM13" s="1445"/>
      <c r="AN13" s="14"/>
      <c r="AO13" s="14"/>
      <c r="AP13" s="52"/>
      <c r="AQ13" s="52"/>
      <c r="AR13" s="52"/>
      <c r="AS13" s="52"/>
      <c r="AT13" s="52"/>
      <c r="AU13" s="52"/>
      <c r="AV13" s="52"/>
      <c r="AW13" s="52"/>
      <c r="AX13" s="52"/>
    </row>
    <row r="14" spans="1:151" ht="5.0999999999999996" customHeight="1">
      <c r="B14" s="56"/>
      <c r="C14" s="1446"/>
      <c r="D14" s="1446"/>
      <c r="E14" s="1446"/>
      <c r="F14" s="1446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V14" s="1446"/>
      <c r="W14" s="1446"/>
      <c r="X14" s="1446"/>
      <c r="Y14" s="1446"/>
      <c r="Z14" s="1446"/>
      <c r="AA14" s="1446"/>
      <c r="AB14" s="1446"/>
      <c r="AC14" s="1446"/>
      <c r="AD14" s="1446"/>
      <c r="AE14" s="1446"/>
      <c r="AF14" s="1446"/>
      <c r="AG14" s="1446"/>
      <c r="AH14" s="1446"/>
      <c r="AI14" s="1446"/>
      <c r="AJ14" s="1446"/>
      <c r="AK14" s="1446"/>
      <c r="AL14" s="1446"/>
      <c r="AM14" s="1446"/>
      <c r="AN14" s="14"/>
      <c r="AO14" s="14"/>
      <c r="AP14" s="52"/>
      <c r="AQ14" s="52"/>
      <c r="AR14" s="52"/>
      <c r="AS14" s="52"/>
      <c r="AT14" s="52"/>
      <c r="AU14" s="52"/>
      <c r="AV14" s="52"/>
      <c r="AW14" s="52"/>
      <c r="AX14" s="52"/>
    </row>
    <row r="15" spans="1:151" ht="17.100000000000001" customHeight="1">
      <c r="B15" s="56"/>
      <c r="C15" s="1447"/>
      <c r="D15" s="1447"/>
      <c r="E15" s="1447"/>
      <c r="F15" s="1447"/>
      <c r="G15" s="1447"/>
      <c r="H15" s="1447"/>
      <c r="I15" s="1447"/>
      <c r="J15" s="1447"/>
      <c r="K15" s="1447"/>
      <c r="L15" s="1447"/>
      <c r="M15" s="1447"/>
      <c r="N15" s="1447"/>
      <c r="O15" s="1447"/>
      <c r="P15" s="1447"/>
      <c r="Q15" s="1447"/>
      <c r="R15" s="1447"/>
      <c r="S15" s="1447"/>
      <c r="T15" s="1447"/>
      <c r="V15" s="1447"/>
      <c r="W15" s="1447"/>
      <c r="X15" s="1447"/>
      <c r="Y15" s="1447"/>
      <c r="Z15" s="1447"/>
      <c r="AA15" s="1447"/>
      <c r="AB15" s="1447"/>
      <c r="AC15" s="1447"/>
      <c r="AD15" s="1447"/>
      <c r="AE15" s="1447"/>
      <c r="AF15" s="1447"/>
      <c r="AG15" s="1447"/>
      <c r="AH15" s="1447"/>
      <c r="AI15" s="1447"/>
      <c r="AJ15" s="1447"/>
      <c r="AK15" s="1447"/>
      <c r="AL15" s="1447"/>
      <c r="AM15" s="1447"/>
      <c r="AN15" s="14"/>
      <c r="AO15" s="14"/>
      <c r="AP15" s="52"/>
      <c r="AQ15" s="52"/>
      <c r="AR15" s="52"/>
      <c r="AS15" s="52"/>
      <c r="AT15" s="52"/>
      <c r="AU15" s="52"/>
      <c r="AV15" s="52"/>
      <c r="AW15" s="52"/>
      <c r="AX15" s="52"/>
    </row>
    <row r="16" spans="1:151" ht="17.100000000000001" customHeight="1">
      <c r="B16" s="56"/>
      <c r="C16" s="1429" t="s">
        <v>471</v>
      </c>
      <c r="D16" s="1430"/>
      <c r="E16" s="1430"/>
      <c r="F16" s="1430"/>
      <c r="G16" s="1430"/>
      <c r="H16" s="1430"/>
      <c r="I16" s="1430"/>
      <c r="J16" s="1430"/>
      <c r="K16" s="1431"/>
      <c r="L16" s="1429" t="s">
        <v>472</v>
      </c>
      <c r="M16" s="1430"/>
      <c r="N16" s="1430"/>
      <c r="O16" s="1430"/>
      <c r="P16" s="1430"/>
      <c r="Q16" s="1430"/>
      <c r="R16" s="1430"/>
      <c r="S16" s="1430"/>
      <c r="T16" s="1431"/>
      <c r="U16" s="57"/>
      <c r="V16" s="1429" t="s">
        <v>273</v>
      </c>
      <c r="W16" s="1430"/>
      <c r="X16" s="1430"/>
      <c r="Y16" s="1430"/>
      <c r="Z16" s="1430"/>
      <c r="AA16" s="1430"/>
      <c r="AB16" s="1430"/>
      <c r="AC16" s="1430"/>
      <c r="AD16" s="1430"/>
      <c r="AE16" s="1430"/>
      <c r="AF16" s="1430"/>
      <c r="AG16" s="1430"/>
      <c r="AH16" s="1430"/>
      <c r="AI16" s="1430"/>
      <c r="AJ16" s="1430"/>
      <c r="AK16" s="1430"/>
      <c r="AL16" s="1430"/>
      <c r="AM16" s="1431"/>
      <c r="AN16" s="14"/>
      <c r="AO16" s="14"/>
      <c r="AP16" s="52"/>
      <c r="AQ16" s="52"/>
      <c r="AR16" s="52"/>
      <c r="AS16" s="52"/>
      <c r="AT16" s="52"/>
      <c r="AU16" s="52"/>
      <c r="AV16" s="52"/>
      <c r="AW16" s="52"/>
      <c r="AX16" s="52"/>
    </row>
    <row r="17" spans="2:50" ht="17.100000000000001" customHeight="1">
      <c r="B17" s="56"/>
      <c r="C17" s="143"/>
      <c r="D17" s="144"/>
      <c r="E17" s="1453" t="s">
        <v>337</v>
      </c>
      <c r="F17" s="1453"/>
      <c r="G17" s="1453"/>
      <c r="H17" s="1453"/>
      <c r="I17" s="1453"/>
      <c r="J17" s="1453"/>
      <c r="K17" s="82"/>
      <c r="L17" s="143"/>
      <c r="M17" s="144"/>
      <c r="N17" s="1445" t="str">
        <f>'Other Deails'!$H$20</f>
        <v>SRTAO1724C</v>
      </c>
      <c r="O17" s="1445"/>
      <c r="P17" s="1445"/>
      <c r="Q17" s="1445"/>
      <c r="R17" s="1445"/>
      <c r="S17" s="144"/>
      <c r="T17" s="82"/>
      <c r="V17" s="71"/>
      <c r="W17" s="72"/>
      <c r="X17" s="72"/>
      <c r="Y17" s="1445" t="str">
        <f>'Other Deails'!$H$17</f>
        <v>ACFPP3047F</v>
      </c>
      <c r="Z17" s="1445"/>
      <c r="AA17" s="1445"/>
      <c r="AB17" s="1445"/>
      <c r="AC17" s="1445"/>
      <c r="AD17" s="1445"/>
      <c r="AE17" s="1445"/>
      <c r="AF17" s="1445"/>
      <c r="AG17" s="1445"/>
      <c r="AH17" s="1445"/>
      <c r="AI17" s="1445"/>
      <c r="AJ17" s="1449" t="str">
        <f>UPPER(MID('Other Deails'!$H$17,K1,1))</f>
        <v/>
      </c>
      <c r="AK17" s="72"/>
      <c r="AL17" s="72"/>
      <c r="AM17" s="73"/>
      <c r="AN17" s="14"/>
      <c r="AO17" s="14"/>
      <c r="AP17" s="52"/>
      <c r="AQ17" s="52"/>
      <c r="AR17" s="52"/>
      <c r="AS17" s="52"/>
      <c r="AT17" s="52"/>
      <c r="AU17" s="52"/>
      <c r="AV17" s="52"/>
      <c r="AW17" s="52"/>
      <c r="AX17" s="52"/>
    </row>
    <row r="18" spans="2:50" ht="17.100000000000001" customHeight="1">
      <c r="B18" s="56"/>
      <c r="C18" s="145"/>
      <c r="D18" s="146"/>
      <c r="E18" s="1454"/>
      <c r="F18" s="1454"/>
      <c r="G18" s="1454"/>
      <c r="H18" s="1454"/>
      <c r="I18" s="1454"/>
      <c r="J18" s="1454"/>
      <c r="K18" s="83"/>
      <c r="L18" s="145"/>
      <c r="M18" s="146"/>
      <c r="N18" s="1447"/>
      <c r="O18" s="1447"/>
      <c r="P18" s="1447"/>
      <c r="Q18" s="1447"/>
      <c r="R18" s="1447"/>
      <c r="S18" s="146"/>
      <c r="T18" s="83"/>
      <c r="V18" s="74"/>
      <c r="W18" s="75"/>
      <c r="X18" s="75"/>
      <c r="Y18" s="1447"/>
      <c r="Z18" s="1447"/>
      <c r="AA18" s="1447"/>
      <c r="AB18" s="1447"/>
      <c r="AC18" s="1447"/>
      <c r="AD18" s="1447"/>
      <c r="AE18" s="1447"/>
      <c r="AF18" s="1447"/>
      <c r="AG18" s="1447"/>
      <c r="AH18" s="1447"/>
      <c r="AI18" s="1447"/>
      <c r="AJ18" s="1450"/>
      <c r="AK18" s="75"/>
      <c r="AL18" s="75"/>
      <c r="AM18" s="76"/>
      <c r="AN18" s="14"/>
      <c r="AO18" s="14"/>
      <c r="AP18" s="52"/>
      <c r="AQ18" s="52"/>
      <c r="AR18" s="52"/>
      <c r="AS18" s="52"/>
      <c r="AT18" s="52"/>
      <c r="AU18" s="52"/>
      <c r="AV18" s="52"/>
      <c r="AW18" s="52"/>
      <c r="AX18" s="52"/>
    </row>
    <row r="19" spans="2:50" ht="17.100000000000001" customHeight="1">
      <c r="B19" s="56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52"/>
      <c r="AQ19" s="52"/>
      <c r="AR19" s="52"/>
      <c r="AS19" s="52"/>
      <c r="AT19" s="52"/>
      <c r="AU19" s="52"/>
      <c r="AV19" s="52"/>
      <c r="AW19" s="52"/>
      <c r="AX19" s="52"/>
    </row>
    <row r="20" spans="2:50" ht="17.100000000000001" customHeight="1">
      <c r="B20" s="56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38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52"/>
      <c r="AQ20" s="52"/>
      <c r="AR20" s="52"/>
      <c r="AS20" s="52"/>
      <c r="AT20" s="52"/>
      <c r="AU20" s="52"/>
      <c r="AV20" s="52"/>
      <c r="AW20" s="52"/>
      <c r="AX20" s="52"/>
    </row>
    <row r="21" spans="2:50" ht="17.100000000000001" customHeight="1">
      <c r="B21" s="56"/>
      <c r="C21" s="143"/>
      <c r="D21" s="1441" t="s">
        <v>475</v>
      </c>
      <c r="E21" s="1441"/>
      <c r="F21" s="1441"/>
      <c r="G21" s="1441"/>
      <c r="H21" s="1441"/>
      <c r="I21" s="1441"/>
      <c r="J21" s="1441"/>
      <c r="K21" s="1441"/>
      <c r="L21" s="1441"/>
      <c r="M21" s="1441"/>
      <c r="N21" s="1441"/>
      <c r="O21" s="1441"/>
      <c r="P21" s="1441"/>
      <c r="Q21" s="1441"/>
      <c r="R21" s="1441"/>
      <c r="S21" s="1441"/>
      <c r="T21" s="1442"/>
      <c r="U21" s="1432" t="s">
        <v>274</v>
      </c>
      <c r="V21" s="1433"/>
      <c r="W21" s="1433"/>
      <c r="X21" s="1433"/>
      <c r="Y21" s="1433"/>
      <c r="Z21" s="1433"/>
      <c r="AA21" s="1433"/>
      <c r="AB21" s="1433"/>
      <c r="AC21" s="1433"/>
      <c r="AD21" s="1434"/>
      <c r="AE21" s="1432" t="s">
        <v>235</v>
      </c>
      <c r="AF21" s="1433"/>
      <c r="AG21" s="1433"/>
      <c r="AH21" s="1433"/>
      <c r="AI21" s="1433"/>
      <c r="AJ21" s="1433"/>
      <c r="AK21" s="1433"/>
      <c r="AL21" s="1433"/>
      <c r="AM21" s="1434"/>
      <c r="AN21" s="14"/>
      <c r="AO21" s="14"/>
      <c r="AP21" s="52"/>
      <c r="AQ21" s="52"/>
      <c r="AR21" s="52"/>
      <c r="AS21" s="52"/>
      <c r="AT21" s="52"/>
      <c r="AU21" s="52"/>
      <c r="AV21" s="52"/>
      <c r="AW21" s="52"/>
      <c r="AX21" s="52"/>
    </row>
    <row r="22" spans="2:50" ht="17.100000000000001" customHeight="1">
      <c r="B22" s="56"/>
      <c r="C22" s="186"/>
      <c r="D22" s="1443"/>
      <c r="E22" s="1443"/>
      <c r="F22" s="1443"/>
      <c r="G22" s="1443"/>
      <c r="H22" s="1443"/>
      <c r="I22" s="1443"/>
      <c r="J22" s="1443"/>
      <c r="K22" s="1443"/>
      <c r="L22" s="1443"/>
      <c r="M22" s="1443"/>
      <c r="N22" s="1443"/>
      <c r="O22" s="1443"/>
      <c r="P22" s="1443"/>
      <c r="Q22" s="1443"/>
      <c r="R22" s="1443"/>
      <c r="S22" s="1443"/>
      <c r="T22" s="1444"/>
      <c r="U22" s="1435"/>
      <c r="V22" s="1436"/>
      <c r="W22" s="1436"/>
      <c r="X22" s="1436"/>
      <c r="Y22" s="1436"/>
      <c r="Z22" s="1436"/>
      <c r="AA22" s="1436"/>
      <c r="AB22" s="1436"/>
      <c r="AC22" s="1436"/>
      <c r="AD22" s="1437"/>
      <c r="AE22" s="78"/>
      <c r="AF22" s="79"/>
      <c r="AG22" s="79"/>
      <c r="AH22" s="79"/>
      <c r="AI22" s="79"/>
      <c r="AJ22" s="79"/>
      <c r="AK22" s="79"/>
      <c r="AL22" s="79"/>
      <c r="AM22" s="80"/>
      <c r="AN22" s="14"/>
      <c r="AO22" s="14"/>
      <c r="AP22" s="52"/>
      <c r="AQ22" s="52"/>
      <c r="AR22" s="52"/>
      <c r="AS22" s="52"/>
      <c r="AT22" s="52"/>
      <c r="AU22" s="52"/>
      <c r="AV22" s="52"/>
      <c r="AW22" s="52"/>
      <c r="AX22" s="52"/>
    </row>
    <row r="23" spans="2:50" ht="17.100000000000001" customHeight="1">
      <c r="B23" s="56"/>
      <c r="C23" s="138"/>
      <c r="D23" s="1443"/>
      <c r="E23" s="1443"/>
      <c r="F23" s="1443"/>
      <c r="G23" s="1443"/>
      <c r="H23" s="1443"/>
      <c r="I23" s="1443"/>
      <c r="J23" s="1443"/>
      <c r="K23" s="1443"/>
      <c r="L23" s="1443"/>
      <c r="M23" s="1443"/>
      <c r="N23" s="1443"/>
      <c r="O23" s="1443"/>
      <c r="P23" s="1443"/>
      <c r="Q23" s="1443"/>
      <c r="R23" s="1443"/>
      <c r="S23" s="1443"/>
      <c r="T23" s="1444"/>
      <c r="U23" s="1438"/>
      <c r="V23" s="1439"/>
      <c r="W23" s="1439"/>
      <c r="X23" s="1439"/>
      <c r="Y23" s="1439"/>
      <c r="Z23" s="1439"/>
      <c r="AA23" s="1439"/>
      <c r="AB23" s="1439"/>
      <c r="AC23" s="1439"/>
      <c r="AD23" s="1440"/>
      <c r="AE23" s="77"/>
      <c r="AF23" s="1426">
        <f>'Other Deails'!G2</f>
        <v>40603</v>
      </c>
      <c r="AG23" s="1426"/>
      <c r="AH23" s="1426"/>
      <c r="AI23" s="1426"/>
      <c r="AJ23" s="1420">
        <f>'Other Deails'!H2</f>
        <v>40968</v>
      </c>
      <c r="AK23" s="1420"/>
      <c r="AL23" s="81"/>
      <c r="AM23" s="68"/>
      <c r="AN23" s="14"/>
      <c r="AO23" s="14"/>
      <c r="AP23" s="52"/>
      <c r="AQ23" s="52"/>
      <c r="AR23" s="52"/>
      <c r="AS23" s="52"/>
      <c r="AT23" s="52"/>
      <c r="AU23" s="52"/>
      <c r="AV23" s="52"/>
      <c r="AW23" s="52"/>
      <c r="AX23" s="52"/>
    </row>
    <row r="24" spans="2:50" ht="17.100000000000001" customHeight="1">
      <c r="B24" s="56"/>
      <c r="C24" s="138"/>
      <c r="D24" s="1423" t="s">
        <v>476</v>
      </c>
      <c r="E24" s="1424"/>
      <c r="F24" s="1424"/>
      <c r="G24" s="1424"/>
      <c r="H24" s="1424"/>
      <c r="I24" s="1424"/>
      <c r="J24" s="1425"/>
      <c r="K24" s="1423" t="s">
        <v>477</v>
      </c>
      <c r="L24" s="1424"/>
      <c r="M24" s="1424"/>
      <c r="N24" s="1424"/>
      <c r="O24" s="1424"/>
      <c r="P24" s="1424"/>
      <c r="Q24" s="1424"/>
      <c r="R24" s="1424"/>
      <c r="S24" s="1425"/>
      <c r="T24" s="185"/>
      <c r="U24" s="1429" t="s">
        <v>275</v>
      </c>
      <c r="V24" s="1430"/>
      <c r="W24" s="1430"/>
      <c r="X24" s="1430"/>
      <c r="Y24" s="1431"/>
      <c r="Z24" s="1429" t="s">
        <v>276</v>
      </c>
      <c r="AA24" s="1430"/>
      <c r="AB24" s="1430"/>
      <c r="AC24" s="1430"/>
      <c r="AD24" s="1431"/>
      <c r="AE24" s="138"/>
      <c r="AF24" s="1427"/>
      <c r="AG24" s="1427"/>
      <c r="AH24" s="1427"/>
      <c r="AI24" s="1427"/>
      <c r="AJ24" s="1421"/>
      <c r="AK24" s="1421"/>
      <c r="AM24" s="139"/>
      <c r="AN24" s="14"/>
      <c r="AO24" s="14"/>
      <c r="AP24" s="52"/>
      <c r="AQ24" s="52"/>
      <c r="AR24" s="52"/>
      <c r="AS24" s="52"/>
      <c r="AT24" s="52"/>
      <c r="AU24" s="52"/>
      <c r="AV24" s="52"/>
      <c r="AW24" s="52"/>
      <c r="AX24" s="52"/>
    </row>
    <row r="25" spans="2:50" ht="17.100000000000001" customHeight="1">
      <c r="B25" s="56"/>
      <c r="C25" s="138"/>
      <c r="D25" s="1413" t="s">
        <v>733</v>
      </c>
      <c r="E25" s="1414"/>
      <c r="F25" s="1414"/>
      <c r="G25" s="1414"/>
      <c r="H25" s="1414"/>
      <c r="I25" s="1414"/>
      <c r="J25" s="1415"/>
      <c r="K25" s="1416">
        <v>0</v>
      </c>
      <c r="L25" s="1417"/>
      <c r="M25" s="1417"/>
      <c r="N25" s="1417"/>
      <c r="O25" s="1417"/>
      <c r="P25" s="1417"/>
      <c r="Q25" s="1417"/>
      <c r="R25" s="1417"/>
      <c r="S25" s="1418"/>
      <c r="T25" s="185"/>
      <c r="U25" s="1407">
        <f>'Other Deails'!C2+31</f>
        <v>40269</v>
      </c>
      <c r="V25" s="1408"/>
      <c r="W25" s="1408"/>
      <c r="X25" s="1408"/>
      <c r="Y25" s="1409"/>
      <c r="Z25" s="1407">
        <f>U25+30+30+30</f>
        <v>40359</v>
      </c>
      <c r="AA25" s="1408"/>
      <c r="AB25" s="1408"/>
      <c r="AC25" s="1408"/>
      <c r="AD25" s="1409"/>
      <c r="AE25" s="138"/>
      <c r="AF25" s="1427"/>
      <c r="AG25" s="1427"/>
      <c r="AH25" s="1427"/>
      <c r="AI25" s="1427"/>
      <c r="AJ25" s="1421"/>
      <c r="AK25" s="1421"/>
      <c r="AM25" s="139"/>
      <c r="AN25" s="14"/>
      <c r="AO25" s="14"/>
      <c r="AP25" s="52"/>
      <c r="AQ25" s="52"/>
      <c r="AR25" s="52"/>
      <c r="AS25" s="52"/>
      <c r="AT25" s="52"/>
      <c r="AU25" s="52"/>
      <c r="AV25" s="52"/>
      <c r="AW25" s="52"/>
      <c r="AX25" s="52"/>
    </row>
    <row r="26" spans="2:50" ht="17.100000000000001" customHeight="1">
      <c r="B26" s="56"/>
      <c r="C26" s="138"/>
      <c r="D26" s="1413" t="s">
        <v>734</v>
      </c>
      <c r="E26" s="1414"/>
      <c r="F26" s="1414"/>
      <c r="G26" s="1414"/>
      <c r="H26" s="1414"/>
      <c r="I26" s="1414"/>
      <c r="J26" s="1415"/>
      <c r="K26" s="1416">
        <v>0</v>
      </c>
      <c r="L26" s="1417"/>
      <c r="M26" s="1417"/>
      <c r="N26" s="1417"/>
      <c r="O26" s="1417"/>
      <c r="P26" s="1417"/>
      <c r="Q26" s="1417"/>
      <c r="R26" s="1417"/>
      <c r="S26" s="1418"/>
      <c r="T26" s="185"/>
      <c r="U26" s="1407">
        <f>Z25+1</f>
        <v>40360</v>
      </c>
      <c r="V26" s="1408"/>
      <c r="W26" s="1408"/>
      <c r="X26" s="1408"/>
      <c r="Y26" s="1409"/>
      <c r="Z26" s="1407">
        <f>U26+91</f>
        <v>40451</v>
      </c>
      <c r="AA26" s="1408"/>
      <c r="AB26" s="1408"/>
      <c r="AC26" s="1408"/>
      <c r="AD26" s="1409"/>
      <c r="AE26" s="138"/>
      <c r="AF26" s="1427"/>
      <c r="AG26" s="1427"/>
      <c r="AH26" s="1427"/>
      <c r="AI26" s="1427"/>
      <c r="AJ26" s="1421"/>
      <c r="AK26" s="1421"/>
      <c r="AM26" s="139"/>
      <c r="AN26" s="14"/>
      <c r="AO26" s="14"/>
      <c r="AP26" s="52"/>
      <c r="AQ26" s="52"/>
      <c r="AR26" s="52"/>
      <c r="AS26" s="52"/>
      <c r="AT26" s="52"/>
      <c r="AU26" s="52"/>
      <c r="AV26" s="52"/>
      <c r="AW26" s="52"/>
      <c r="AX26" s="52"/>
    </row>
    <row r="27" spans="2:50" ht="17.100000000000001" customHeight="1">
      <c r="B27" s="56"/>
      <c r="C27" s="138"/>
      <c r="D27" s="1413" t="s">
        <v>735</v>
      </c>
      <c r="E27" s="1414"/>
      <c r="F27" s="1414"/>
      <c r="G27" s="1414"/>
      <c r="H27" s="1414"/>
      <c r="I27" s="1414"/>
      <c r="J27" s="1415"/>
      <c r="K27" s="1416">
        <v>0</v>
      </c>
      <c r="L27" s="1417"/>
      <c r="M27" s="1417"/>
      <c r="N27" s="1417"/>
      <c r="O27" s="1417"/>
      <c r="P27" s="1417"/>
      <c r="Q27" s="1417"/>
      <c r="R27" s="1417"/>
      <c r="S27" s="1418"/>
      <c r="T27" s="184"/>
      <c r="U27" s="1407">
        <f>Z26+1</f>
        <v>40452</v>
      </c>
      <c r="V27" s="1408"/>
      <c r="W27" s="1408"/>
      <c r="X27" s="1408"/>
      <c r="Y27" s="1409"/>
      <c r="Z27" s="1407">
        <f>U27+91</f>
        <v>40543</v>
      </c>
      <c r="AA27" s="1408"/>
      <c r="AB27" s="1408"/>
      <c r="AC27" s="1408"/>
      <c r="AD27" s="1409"/>
      <c r="AE27" s="138"/>
      <c r="AF27" s="1427"/>
      <c r="AG27" s="1427"/>
      <c r="AH27" s="1427"/>
      <c r="AI27" s="1427"/>
      <c r="AJ27" s="1421"/>
      <c r="AK27" s="1421"/>
      <c r="AM27" s="139"/>
      <c r="AN27" s="14"/>
      <c r="AO27" s="14"/>
      <c r="AP27" s="52"/>
      <c r="AQ27" s="52"/>
      <c r="AR27" s="52"/>
      <c r="AS27" s="52"/>
      <c r="AT27" s="52"/>
      <c r="AU27" s="52"/>
      <c r="AV27" s="52"/>
      <c r="AW27" s="52"/>
      <c r="AX27" s="52"/>
    </row>
    <row r="28" spans="2:50" ht="17.100000000000001" customHeight="1">
      <c r="B28" s="56"/>
      <c r="C28" s="74"/>
      <c r="D28" s="1413" t="s">
        <v>0</v>
      </c>
      <c r="E28" s="1414"/>
      <c r="F28" s="1414"/>
      <c r="G28" s="1414"/>
      <c r="H28" s="1414"/>
      <c r="I28" s="1414"/>
      <c r="J28" s="1415"/>
      <c r="K28" s="1416">
        <v>0</v>
      </c>
      <c r="L28" s="1417"/>
      <c r="M28" s="1417"/>
      <c r="N28" s="1417"/>
      <c r="O28" s="1417"/>
      <c r="P28" s="1417"/>
      <c r="Q28" s="1417"/>
      <c r="R28" s="1417"/>
      <c r="S28" s="1418"/>
      <c r="T28" s="83"/>
      <c r="U28" s="1407">
        <f>Z27+1</f>
        <v>40544</v>
      </c>
      <c r="V28" s="1408"/>
      <c r="W28" s="1408"/>
      <c r="X28" s="1408"/>
      <c r="Y28" s="1409"/>
      <c r="Z28" s="1407">
        <f>U28+28+30+31</f>
        <v>40633</v>
      </c>
      <c r="AA28" s="1408"/>
      <c r="AB28" s="1408"/>
      <c r="AC28" s="1408"/>
      <c r="AD28" s="1409"/>
      <c r="AE28" s="78"/>
      <c r="AF28" s="1428"/>
      <c r="AG28" s="1428"/>
      <c r="AH28" s="1428"/>
      <c r="AI28" s="1428"/>
      <c r="AJ28" s="1422"/>
      <c r="AK28" s="1422"/>
      <c r="AL28" s="79"/>
      <c r="AM28" s="80"/>
      <c r="AN28" s="14"/>
      <c r="AO28" s="14"/>
      <c r="AP28" s="52"/>
      <c r="AQ28" s="52"/>
      <c r="AR28" s="52"/>
      <c r="AS28" s="52"/>
      <c r="AT28" s="52"/>
      <c r="AU28" s="52"/>
      <c r="AV28" s="52"/>
      <c r="AW28" s="52"/>
      <c r="AX28" s="52"/>
    </row>
    <row r="29" spans="2:50" ht="17.100000000000001" customHeight="1">
      <c r="B29" s="56"/>
      <c r="C29" s="58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38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52"/>
      <c r="AQ29" s="52"/>
      <c r="AR29" s="52"/>
      <c r="AS29" s="52"/>
      <c r="AT29" s="52"/>
      <c r="AU29" s="52"/>
      <c r="AV29" s="52"/>
      <c r="AW29" s="52"/>
      <c r="AX29" s="52"/>
    </row>
    <row r="30" spans="2:50" ht="17.100000000000001" customHeight="1">
      <c r="B30" s="40"/>
      <c r="C30" s="1419" t="s">
        <v>277</v>
      </c>
      <c r="D30" s="1419"/>
      <c r="E30" s="1419"/>
      <c r="F30" s="1419"/>
      <c r="G30" s="1419"/>
      <c r="H30" s="1419"/>
      <c r="I30" s="1419"/>
      <c r="J30" s="1419"/>
      <c r="K30" s="1419"/>
      <c r="L30" s="1419"/>
      <c r="M30" s="1419"/>
      <c r="N30" s="1419"/>
      <c r="O30" s="1419"/>
      <c r="P30" s="1419"/>
      <c r="Q30" s="1419"/>
      <c r="R30" s="1419"/>
      <c r="S30" s="1419"/>
      <c r="T30" s="1419"/>
      <c r="U30" s="1419"/>
      <c r="V30" s="1419"/>
      <c r="W30" s="1419"/>
      <c r="X30" s="1419"/>
      <c r="Y30" s="1419"/>
      <c r="Z30" s="1419"/>
      <c r="AA30" s="1419"/>
      <c r="AB30" s="1419"/>
      <c r="AC30" s="1419"/>
      <c r="AD30" s="1419"/>
      <c r="AE30" s="1419"/>
      <c r="AF30" s="1419"/>
      <c r="AG30" s="1419"/>
      <c r="AH30" s="1419"/>
      <c r="AI30" s="1419"/>
      <c r="AJ30" s="1419"/>
      <c r="AK30" s="1419"/>
      <c r="AL30" s="1419"/>
      <c r="AM30" s="1419"/>
      <c r="AN30" s="35"/>
      <c r="AO30" s="35"/>
    </row>
    <row r="31" spans="2:50" ht="17.100000000000001" customHeight="1">
      <c r="B31" s="40"/>
      <c r="C31" s="61"/>
      <c r="AN31" s="35"/>
      <c r="AO31" s="35"/>
    </row>
    <row r="32" spans="2:50" ht="9.9499999999999993" customHeight="1">
      <c r="B32" s="40"/>
      <c r="C32" s="61"/>
      <c r="AN32" s="35"/>
      <c r="AO32" s="35"/>
    </row>
    <row r="33" spans="1:51" ht="17.100000000000001" customHeight="1">
      <c r="B33" s="40"/>
      <c r="C33" s="62" t="s">
        <v>217</v>
      </c>
      <c r="E33" s="35" t="s">
        <v>244</v>
      </c>
      <c r="AI33" s="1387"/>
      <c r="AJ33" s="1387"/>
      <c r="AK33" s="1387"/>
      <c r="AL33" s="1387"/>
      <c r="AM33" s="1387"/>
      <c r="AN33" s="35"/>
      <c r="AO33" s="35"/>
      <c r="AY33" s="60"/>
    </row>
    <row r="34" spans="1:51" ht="17.100000000000001" customHeight="1">
      <c r="B34" s="40"/>
      <c r="C34" s="62"/>
      <c r="E34" s="35" t="s">
        <v>269</v>
      </c>
      <c r="G34" s="35" t="s">
        <v>278</v>
      </c>
      <c r="AB34" s="1387"/>
      <c r="AC34" s="1387"/>
      <c r="AD34" s="1387"/>
      <c r="AE34" s="1387"/>
      <c r="AF34" s="1387"/>
      <c r="AI34" s="1387"/>
      <c r="AJ34" s="1387"/>
      <c r="AK34" s="1387"/>
      <c r="AL34" s="1387"/>
      <c r="AM34" s="1387"/>
      <c r="AN34" s="35"/>
      <c r="AO34" s="35"/>
      <c r="AY34" s="60"/>
    </row>
    <row r="35" spans="1:51" ht="17.100000000000001" customHeight="1">
      <c r="B35" s="40"/>
      <c r="C35" s="62"/>
      <c r="G35" s="35" t="s">
        <v>279</v>
      </c>
      <c r="T35" s="84" t="s">
        <v>229</v>
      </c>
      <c r="U35" s="1388">
        <f>Calculation!V21</f>
        <v>331204</v>
      </c>
      <c r="V35" s="1389"/>
      <c r="W35" s="1389"/>
      <c r="X35" s="1389"/>
      <c r="Y35" s="1390"/>
      <c r="AB35" s="1387"/>
      <c r="AC35" s="1387"/>
      <c r="AD35" s="1387"/>
      <c r="AE35" s="1387"/>
      <c r="AF35" s="1387"/>
      <c r="AI35" s="1387"/>
      <c r="AJ35" s="1387"/>
      <c r="AK35" s="1387"/>
      <c r="AL35" s="1387"/>
      <c r="AM35" s="1387"/>
      <c r="AN35" s="35"/>
      <c r="AO35" s="35"/>
      <c r="AY35" s="60"/>
    </row>
    <row r="36" spans="1:51" ht="17.100000000000001" customHeight="1">
      <c r="B36" s="40"/>
      <c r="C36" s="62"/>
      <c r="E36" s="35" t="s">
        <v>236</v>
      </c>
      <c r="G36" s="35" t="s">
        <v>280</v>
      </c>
      <c r="U36" s="1387"/>
      <c r="V36" s="1387"/>
      <c r="W36" s="1387"/>
      <c r="X36" s="1387"/>
      <c r="Y36" s="1387"/>
      <c r="AB36" s="1387"/>
      <c r="AC36" s="1387"/>
      <c r="AD36" s="1387"/>
      <c r="AE36" s="1387"/>
      <c r="AF36" s="1387"/>
      <c r="AI36" s="1387"/>
      <c r="AJ36" s="1387"/>
      <c r="AK36" s="1387"/>
      <c r="AL36" s="1387"/>
      <c r="AM36" s="1387"/>
      <c r="AN36" s="35"/>
      <c r="AO36" s="35"/>
      <c r="AY36" s="60"/>
    </row>
    <row r="37" spans="1:51" ht="17.100000000000001" customHeight="1">
      <c r="B37" s="40"/>
      <c r="C37" s="62"/>
      <c r="G37" s="35" t="s">
        <v>281</v>
      </c>
      <c r="U37" s="1387"/>
      <c r="V37" s="1387"/>
      <c r="W37" s="1387"/>
      <c r="X37" s="1387"/>
      <c r="Y37" s="1387"/>
      <c r="AB37" s="1387"/>
      <c r="AC37" s="1387"/>
      <c r="AD37" s="1387"/>
      <c r="AE37" s="1387"/>
      <c r="AF37" s="1387"/>
      <c r="AI37" s="1387"/>
      <c r="AJ37" s="1387"/>
      <c r="AK37" s="1387"/>
      <c r="AL37" s="1387"/>
      <c r="AM37" s="1387"/>
      <c r="AN37" s="35"/>
      <c r="AO37" s="35"/>
      <c r="AY37" s="60"/>
    </row>
    <row r="38" spans="1:51" ht="17.100000000000001" customHeight="1">
      <c r="B38" s="40"/>
      <c r="C38" s="62"/>
      <c r="G38" s="35" t="s">
        <v>282</v>
      </c>
      <c r="T38" s="84" t="s">
        <v>229</v>
      </c>
      <c r="U38" s="1391">
        <v>0</v>
      </c>
      <c r="V38" s="1392"/>
      <c r="W38" s="1392"/>
      <c r="X38" s="1392"/>
      <c r="Y38" s="1393"/>
      <c r="AB38" s="1387"/>
      <c r="AC38" s="1387"/>
      <c r="AD38" s="1387"/>
      <c r="AE38" s="1387"/>
      <c r="AF38" s="1387"/>
      <c r="AI38" s="1387"/>
      <c r="AJ38" s="1387"/>
      <c r="AK38" s="1387"/>
      <c r="AL38" s="1387"/>
      <c r="AM38" s="1387"/>
      <c r="AN38" s="35"/>
      <c r="AO38" s="35"/>
      <c r="AY38" s="60"/>
    </row>
    <row r="39" spans="1:51" ht="17.100000000000001" customHeight="1">
      <c r="B39" s="40"/>
      <c r="C39" s="62"/>
      <c r="E39" s="35" t="s">
        <v>270</v>
      </c>
      <c r="G39" s="35" t="s">
        <v>324</v>
      </c>
      <c r="U39" s="1387"/>
      <c r="V39" s="1387"/>
      <c r="W39" s="1387"/>
      <c r="X39" s="1387"/>
      <c r="Y39" s="1387"/>
      <c r="AB39" s="1387"/>
      <c r="AC39" s="1387"/>
      <c r="AD39" s="1387"/>
      <c r="AE39" s="1387"/>
      <c r="AF39" s="1387"/>
      <c r="AI39" s="1387"/>
      <c r="AJ39" s="1387"/>
      <c r="AK39" s="1387"/>
      <c r="AL39" s="1387"/>
      <c r="AM39" s="1387"/>
      <c r="AN39" s="35"/>
      <c r="AO39" s="35"/>
      <c r="AY39" s="60"/>
    </row>
    <row r="40" spans="1:51" ht="17.100000000000001" customHeight="1">
      <c r="B40" s="40"/>
      <c r="C40" s="62"/>
      <c r="G40" s="35" t="s">
        <v>283</v>
      </c>
      <c r="U40" s="1391">
        <v>0</v>
      </c>
      <c r="V40" s="1392"/>
      <c r="W40" s="1392"/>
      <c r="X40" s="1392"/>
      <c r="Y40" s="1393"/>
      <c r="AB40" s="1387"/>
      <c r="AC40" s="1387"/>
      <c r="AD40" s="1387"/>
      <c r="AE40" s="1387"/>
      <c r="AF40" s="1387"/>
      <c r="AI40" s="1387"/>
      <c r="AJ40" s="1387"/>
      <c r="AK40" s="1387"/>
      <c r="AL40" s="1387"/>
      <c r="AM40" s="1387"/>
      <c r="AN40" s="35"/>
      <c r="AO40" s="35"/>
      <c r="AY40" s="60"/>
    </row>
    <row r="41" spans="1:51" ht="17.100000000000001" customHeight="1">
      <c r="B41" s="40"/>
      <c r="C41" s="62"/>
      <c r="G41" s="35" t="s">
        <v>282</v>
      </c>
      <c r="T41" s="84" t="s">
        <v>229</v>
      </c>
      <c r="U41" s="1387"/>
      <c r="V41" s="1387"/>
      <c r="W41" s="1387"/>
      <c r="X41" s="1387"/>
      <c r="Y41" s="1387"/>
      <c r="AB41" s="1387"/>
      <c r="AC41" s="1387"/>
      <c r="AD41" s="1387"/>
      <c r="AE41" s="1387"/>
      <c r="AF41" s="1387"/>
      <c r="AI41" s="1387"/>
      <c r="AJ41" s="1387"/>
      <c r="AK41" s="1387"/>
      <c r="AL41" s="1387"/>
      <c r="AM41" s="1387"/>
      <c r="AN41" s="35"/>
      <c r="AO41" s="35"/>
      <c r="AY41" s="60"/>
    </row>
    <row r="42" spans="1:51" ht="17.100000000000001" customHeight="1">
      <c r="B42" s="40"/>
      <c r="C42" s="62"/>
      <c r="E42" s="35" t="s">
        <v>237</v>
      </c>
      <c r="G42" s="35" t="s">
        <v>230</v>
      </c>
      <c r="T42" s="84"/>
      <c r="U42" s="1387"/>
      <c r="V42" s="1387"/>
      <c r="W42" s="1387"/>
      <c r="X42" s="1387"/>
      <c r="Y42" s="1387"/>
      <c r="AA42" s="84" t="s">
        <v>229</v>
      </c>
      <c r="AB42" s="1388">
        <f>U35+U38+U41</f>
        <v>331204</v>
      </c>
      <c r="AC42" s="1389"/>
      <c r="AD42" s="1389"/>
      <c r="AE42" s="1389"/>
      <c r="AF42" s="1390"/>
      <c r="AH42" s="84"/>
      <c r="AI42" s="1387"/>
      <c r="AJ42" s="1387"/>
      <c r="AK42" s="1387"/>
      <c r="AL42" s="1387"/>
      <c r="AM42" s="1387"/>
      <c r="AN42" s="35"/>
      <c r="AO42" s="35"/>
      <c r="AY42" s="60"/>
    </row>
    <row r="43" spans="1:51" ht="17.100000000000001" customHeight="1">
      <c r="B43" s="40"/>
      <c r="C43" s="62" t="s">
        <v>284</v>
      </c>
      <c r="E43" s="35" t="s">
        <v>311</v>
      </c>
      <c r="T43" s="84"/>
      <c r="U43" s="1387"/>
      <c r="V43" s="1387"/>
      <c r="W43" s="1387"/>
      <c r="X43" s="1387"/>
      <c r="Y43" s="1387"/>
      <c r="AB43" s="1387"/>
      <c r="AC43" s="1387"/>
      <c r="AD43" s="1387"/>
      <c r="AE43" s="1387"/>
      <c r="AF43" s="1387"/>
      <c r="AI43" s="1387"/>
      <c r="AJ43" s="1387"/>
      <c r="AK43" s="1387"/>
      <c r="AL43" s="1387"/>
      <c r="AM43" s="1387"/>
      <c r="AN43" s="35"/>
      <c r="AO43" s="35"/>
      <c r="AY43" s="60"/>
    </row>
    <row r="44" spans="1:51" ht="17.100000000000001" customHeight="1">
      <c r="B44" s="40"/>
      <c r="C44" s="62"/>
      <c r="E44" s="35" t="s">
        <v>312</v>
      </c>
      <c r="J44" s="63"/>
      <c r="K44" s="63"/>
      <c r="L44" s="63"/>
      <c r="M44" s="1386" t="str">
        <f>Salary!S10</f>
        <v>P. T. A.</v>
      </c>
      <c r="N44" s="1386"/>
      <c r="O44" s="1386"/>
      <c r="P44" s="1386"/>
      <c r="Q44" s="1386"/>
      <c r="R44" s="1386"/>
      <c r="S44" s="1386"/>
      <c r="T44" s="84" t="s">
        <v>229</v>
      </c>
      <c r="U44" s="1388">
        <f>Salary!S31</f>
        <v>0</v>
      </c>
      <c r="V44" s="1389"/>
      <c r="W44" s="1389"/>
      <c r="X44" s="1389"/>
      <c r="Y44" s="1390"/>
      <c r="AB44" s="1387"/>
      <c r="AC44" s="1387"/>
      <c r="AD44" s="1387"/>
      <c r="AE44" s="1387"/>
      <c r="AF44" s="1387"/>
      <c r="AI44" s="1387"/>
      <c r="AJ44" s="1387"/>
      <c r="AK44" s="1387"/>
      <c r="AL44" s="1387"/>
      <c r="AM44" s="1387"/>
      <c r="AN44" s="35"/>
      <c r="AO44" s="35"/>
      <c r="AY44" s="60"/>
    </row>
    <row r="45" spans="1:51" ht="17.100000000000001" customHeight="1">
      <c r="B45" s="40"/>
      <c r="C45" s="62"/>
      <c r="J45" s="63"/>
      <c r="K45" s="63"/>
      <c r="L45" s="63"/>
      <c r="M45" s="1386" t="str">
        <f>Salary!T10</f>
        <v>Washing All.</v>
      </c>
      <c r="N45" s="1386"/>
      <c r="O45" s="1386"/>
      <c r="P45" s="1386"/>
      <c r="Q45" s="1386"/>
      <c r="R45" s="1386"/>
      <c r="S45" s="1386"/>
      <c r="T45" s="84" t="s">
        <v>229</v>
      </c>
      <c r="U45" s="1388">
        <f>Salary!T31</f>
        <v>0</v>
      </c>
      <c r="V45" s="1389"/>
      <c r="W45" s="1389"/>
      <c r="X45" s="1389"/>
      <c r="Y45" s="1390"/>
      <c r="AB45" s="1387"/>
      <c r="AC45" s="1387"/>
      <c r="AD45" s="1387"/>
      <c r="AE45" s="1387"/>
      <c r="AF45" s="1387"/>
      <c r="AI45" s="1387"/>
      <c r="AJ45" s="1387"/>
      <c r="AK45" s="1387"/>
      <c r="AL45" s="1387"/>
      <c r="AM45" s="1387"/>
      <c r="AN45" s="35"/>
      <c r="AO45" s="35"/>
      <c r="AY45" s="60"/>
    </row>
    <row r="46" spans="1:51" ht="17.100000000000001" customHeight="1">
      <c r="B46" s="40"/>
      <c r="C46" s="62"/>
      <c r="F46" s="1394" t="s">
        <v>419</v>
      </c>
      <c r="G46" s="1394"/>
      <c r="H46" s="1394"/>
      <c r="I46" s="1394"/>
      <c r="J46" s="1394"/>
      <c r="K46" s="1394"/>
      <c r="L46" s="1394"/>
      <c r="M46" s="1394"/>
      <c r="N46" s="1394"/>
      <c r="O46" s="1394"/>
      <c r="P46" s="1394"/>
      <c r="Q46" s="1394"/>
      <c r="R46" s="1394"/>
      <c r="S46" s="1394"/>
      <c r="T46" s="84" t="s">
        <v>229</v>
      </c>
      <c r="U46" s="1388">
        <f>Salary!T42</f>
        <v>0</v>
      </c>
      <c r="V46" s="1389"/>
      <c r="W46" s="1389"/>
      <c r="X46" s="1389"/>
      <c r="Y46" s="1390"/>
      <c r="AB46" s="1387"/>
      <c r="AC46" s="1387"/>
      <c r="AD46" s="1387"/>
      <c r="AE46" s="1387"/>
      <c r="AF46" s="1387"/>
      <c r="AI46" s="1387"/>
      <c r="AJ46" s="1387"/>
      <c r="AK46" s="1387"/>
      <c r="AL46" s="1387"/>
      <c r="AM46" s="1387"/>
      <c r="AN46" s="35"/>
      <c r="AO46" s="35"/>
      <c r="AY46" s="60"/>
    </row>
    <row r="47" spans="1:51" ht="17.100000000000001" customHeight="1">
      <c r="B47" s="40"/>
      <c r="C47" s="64"/>
      <c r="E47" s="1396" t="s">
        <v>418</v>
      </c>
      <c r="F47" s="1386"/>
      <c r="G47" s="1386"/>
      <c r="H47" s="1386"/>
      <c r="I47" s="1386"/>
      <c r="J47" s="1386"/>
      <c r="K47" s="1386"/>
      <c r="L47" s="1386"/>
      <c r="M47" s="1386"/>
      <c r="N47" s="1386"/>
      <c r="O47" s="1386"/>
      <c r="P47" s="1386"/>
      <c r="Q47" s="1386"/>
      <c r="R47" s="1386"/>
      <c r="S47" s="1386"/>
      <c r="T47" s="84" t="s">
        <v>229</v>
      </c>
      <c r="U47" s="1388">
        <f>Salary!I31</f>
        <v>2400</v>
      </c>
      <c r="V47" s="1389"/>
      <c r="W47" s="1389"/>
      <c r="X47" s="1389"/>
      <c r="Y47" s="1390"/>
      <c r="AB47" s="1387"/>
      <c r="AC47" s="1387"/>
      <c r="AD47" s="1387"/>
      <c r="AE47" s="1387"/>
      <c r="AF47" s="1387"/>
      <c r="AI47" s="1387"/>
      <c r="AJ47" s="1387"/>
      <c r="AK47" s="1387"/>
      <c r="AL47" s="1387"/>
      <c r="AM47" s="1387"/>
      <c r="AN47" s="35"/>
      <c r="AO47" s="35"/>
      <c r="AY47" s="60"/>
    </row>
    <row r="48" spans="1:51" s="59" customFormat="1" ht="17.100000000000001" customHeight="1">
      <c r="A48" s="36"/>
      <c r="B48" s="40"/>
      <c r="C48" s="65"/>
      <c r="D48" s="15"/>
      <c r="E48" s="15"/>
      <c r="F48" s="15"/>
      <c r="G48" s="15"/>
      <c r="H48" s="41" t="s">
        <v>325</v>
      </c>
      <c r="I48" s="1395" t="s">
        <v>335</v>
      </c>
      <c r="J48" s="1395"/>
      <c r="K48" s="1395"/>
      <c r="L48" s="1395"/>
      <c r="M48" s="1395"/>
      <c r="N48" s="1395"/>
      <c r="O48" s="1395"/>
      <c r="P48" s="1395"/>
      <c r="Q48" s="1395"/>
      <c r="R48" s="1395"/>
      <c r="S48" s="1395"/>
      <c r="T48" s="84" t="s">
        <v>229</v>
      </c>
      <c r="U48" s="1391">
        <v>0</v>
      </c>
      <c r="V48" s="1392"/>
      <c r="W48" s="1392"/>
      <c r="X48" s="1392"/>
      <c r="Y48" s="1393"/>
      <c r="Z48" s="35"/>
      <c r="AA48" s="84" t="s">
        <v>229</v>
      </c>
      <c r="AB48" s="1455">
        <f>U48+U47+U46+U45+U44</f>
        <v>2400</v>
      </c>
      <c r="AC48" s="1456"/>
      <c r="AD48" s="1456"/>
      <c r="AE48" s="1456"/>
      <c r="AF48" s="1457"/>
      <c r="AG48" s="85"/>
      <c r="AH48" s="35"/>
      <c r="AI48" s="1387"/>
      <c r="AJ48" s="1387"/>
      <c r="AK48" s="1387"/>
      <c r="AL48" s="1387"/>
      <c r="AM48" s="1387"/>
      <c r="AN48" s="15"/>
      <c r="AO48" s="35"/>
      <c r="AP48" s="66"/>
      <c r="AQ48" s="66"/>
      <c r="AR48" s="66"/>
      <c r="AS48" s="66"/>
      <c r="AT48" s="66"/>
      <c r="AU48" s="66"/>
      <c r="AV48" s="66"/>
      <c r="AW48" s="66"/>
      <c r="AX48" s="66"/>
      <c r="AY48" s="66"/>
    </row>
    <row r="49" spans="1:51" ht="17.100000000000001" customHeight="1">
      <c r="B49" s="40"/>
      <c r="C49" s="65" t="s">
        <v>218</v>
      </c>
      <c r="E49" s="35" t="s">
        <v>285</v>
      </c>
      <c r="T49" s="84"/>
      <c r="U49" s="1387"/>
      <c r="V49" s="1387"/>
      <c r="W49" s="1387"/>
      <c r="X49" s="1387"/>
      <c r="Y49" s="1387"/>
      <c r="AA49" s="84" t="s">
        <v>229</v>
      </c>
      <c r="AB49" s="1388">
        <f>AB42-AB48</f>
        <v>328804</v>
      </c>
      <c r="AC49" s="1389"/>
      <c r="AD49" s="1389"/>
      <c r="AE49" s="1389"/>
      <c r="AF49" s="1390"/>
      <c r="AH49" s="84"/>
      <c r="AI49" s="1387"/>
      <c r="AJ49" s="1387"/>
      <c r="AK49" s="1387"/>
      <c r="AL49" s="1387"/>
      <c r="AM49" s="1387"/>
      <c r="AN49" s="35"/>
      <c r="AO49" s="35"/>
      <c r="AY49" s="60"/>
    </row>
    <row r="50" spans="1:51" ht="17.100000000000001" customHeight="1">
      <c r="B50" s="40"/>
      <c r="C50" s="65" t="s">
        <v>219</v>
      </c>
      <c r="E50" s="35" t="s">
        <v>286</v>
      </c>
      <c r="T50" s="84"/>
      <c r="U50" s="1387"/>
      <c r="V50" s="1387"/>
      <c r="W50" s="1387"/>
      <c r="X50" s="1387"/>
      <c r="Y50" s="1387"/>
      <c r="AB50" s="1387"/>
      <c r="AC50" s="1387"/>
      <c r="AD50" s="1387"/>
      <c r="AE50" s="1387"/>
      <c r="AF50" s="1387"/>
      <c r="AI50" s="1387"/>
      <c r="AJ50" s="1387"/>
      <c r="AK50" s="1387"/>
      <c r="AL50" s="1387"/>
      <c r="AM50" s="1387"/>
      <c r="AN50" s="35"/>
      <c r="AO50" s="35"/>
      <c r="AY50" s="60"/>
    </row>
    <row r="51" spans="1:51" ht="17.100000000000001" customHeight="1">
      <c r="B51" s="40"/>
      <c r="C51" s="65"/>
      <c r="E51" s="35" t="s">
        <v>269</v>
      </c>
      <c r="G51" s="35" t="s">
        <v>287</v>
      </c>
      <c r="T51" s="84" t="s">
        <v>229</v>
      </c>
      <c r="U51" s="1388">
        <v>0</v>
      </c>
      <c r="V51" s="1389"/>
      <c r="W51" s="1389"/>
      <c r="X51" s="1389"/>
      <c r="Y51" s="1390"/>
      <c r="AB51" s="1387"/>
      <c r="AC51" s="1387"/>
      <c r="AD51" s="1387"/>
      <c r="AE51" s="1387"/>
      <c r="AF51" s="1387"/>
      <c r="AI51" s="1387"/>
      <c r="AJ51" s="1387"/>
      <c r="AK51" s="1387"/>
      <c r="AL51" s="1387"/>
      <c r="AM51" s="1387"/>
      <c r="AN51" s="35"/>
      <c r="AO51" s="35"/>
      <c r="AY51" s="60"/>
    </row>
    <row r="52" spans="1:51" ht="17.100000000000001" customHeight="1">
      <c r="B52" s="40"/>
      <c r="C52" s="65"/>
      <c r="E52" s="35" t="s">
        <v>236</v>
      </c>
      <c r="G52" s="35" t="s">
        <v>326</v>
      </c>
      <c r="T52" s="84" t="s">
        <v>229</v>
      </c>
      <c r="U52" s="1388">
        <f>Salary!U69</f>
        <v>0</v>
      </c>
      <c r="V52" s="1389"/>
      <c r="W52" s="1389"/>
      <c r="X52" s="1389"/>
      <c r="Y52" s="1390"/>
      <c r="AB52" s="1387"/>
      <c r="AC52" s="1387"/>
      <c r="AD52" s="1387"/>
      <c r="AE52" s="1387"/>
      <c r="AF52" s="1387"/>
      <c r="AI52" s="1387"/>
      <c r="AJ52" s="1387"/>
      <c r="AK52" s="1387"/>
      <c r="AL52" s="1387"/>
      <c r="AM52" s="1387"/>
      <c r="AN52" s="35"/>
      <c r="AO52" s="35"/>
      <c r="AY52" s="60"/>
    </row>
    <row r="53" spans="1:51" ht="17.100000000000001" customHeight="1">
      <c r="B53" s="40"/>
      <c r="C53" s="65"/>
      <c r="E53" s="35" t="s">
        <v>270</v>
      </c>
      <c r="G53" s="35" t="s">
        <v>288</v>
      </c>
      <c r="T53" s="84" t="s">
        <v>229</v>
      </c>
      <c r="U53" s="1388">
        <f>Calculation!S30</f>
        <v>2400</v>
      </c>
      <c r="V53" s="1389"/>
      <c r="W53" s="1389"/>
      <c r="X53" s="1389"/>
      <c r="Y53" s="1390"/>
      <c r="AA53" s="15"/>
      <c r="AB53" s="1397"/>
      <c r="AC53" s="1397"/>
      <c r="AD53" s="1397"/>
      <c r="AE53" s="1397"/>
      <c r="AF53" s="1397"/>
      <c r="AG53" s="15"/>
      <c r="AI53" s="1387"/>
      <c r="AJ53" s="1387"/>
      <c r="AK53" s="1387"/>
      <c r="AL53" s="1387"/>
      <c r="AM53" s="1387"/>
      <c r="AN53" s="35"/>
      <c r="AO53" s="35"/>
      <c r="AY53" s="60"/>
    </row>
    <row r="54" spans="1:51" ht="17.100000000000001" customHeight="1">
      <c r="B54" s="40"/>
      <c r="C54" s="65"/>
      <c r="E54" s="35" t="s">
        <v>237</v>
      </c>
      <c r="G54" s="35" t="s">
        <v>327</v>
      </c>
      <c r="T54" s="84" t="s">
        <v>229</v>
      </c>
      <c r="U54" s="1388">
        <f>Calculation!V34</f>
        <v>0</v>
      </c>
      <c r="V54" s="1389"/>
      <c r="W54" s="1389"/>
      <c r="X54" s="1389"/>
      <c r="Y54" s="1390"/>
      <c r="AA54" s="15"/>
      <c r="AB54" s="1397"/>
      <c r="AC54" s="1397"/>
      <c r="AD54" s="1397"/>
      <c r="AE54" s="1397"/>
      <c r="AF54" s="1397"/>
      <c r="AG54" s="15"/>
      <c r="AI54" s="1387"/>
      <c r="AJ54" s="1387"/>
      <c r="AK54" s="1387"/>
      <c r="AL54" s="1387"/>
      <c r="AM54" s="1387"/>
      <c r="AN54" s="35"/>
      <c r="AO54" s="35"/>
      <c r="AY54" s="60"/>
    </row>
    <row r="55" spans="1:51" ht="17.100000000000001" customHeight="1">
      <c r="B55" s="40"/>
      <c r="C55" s="65" t="s">
        <v>220</v>
      </c>
      <c r="E55" s="35" t="s">
        <v>289</v>
      </c>
      <c r="O55" s="42"/>
      <c r="P55" s="42"/>
      <c r="Q55" s="42"/>
      <c r="R55" s="42"/>
      <c r="S55" s="42"/>
      <c r="U55" s="1388">
        <f>SUM(U51:Y54)</f>
        <v>2400</v>
      </c>
      <c r="V55" s="1389"/>
      <c r="W55" s="1389"/>
      <c r="X55" s="1389"/>
      <c r="Y55" s="1390"/>
      <c r="AA55" s="84" t="s">
        <v>229</v>
      </c>
      <c r="AB55" s="1388">
        <f>U55</f>
        <v>2400</v>
      </c>
      <c r="AC55" s="1389"/>
      <c r="AD55" s="1389"/>
      <c r="AE55" s="1389"/>
      <c r="AF55" s="1390"/>
      <c r="AG55" s="19"/>
      <c r="AI55" s="1387"/>
      <c r="AJ55" s="1387"/>
      <c r="AK55" s="1387"/>
      <c r="AL55" s="1387"/>
      <c r="AM55" s="1387"/>
      <c r="AN55" s="35"/>
      <c r="AO55" s="35"/>
      <c r="AY55" s="60"/>
    </row>
    <row r="56" spans="1:51" ht="17.100000000000001" customHeight="1">
      <c r="B56" s="40"/>
      <c r="C56" s="65" t="s">
        <v>221</v>
      </c>
      <c r="E56" s="35" t="s">
        <v>290</v>
      </c>
      <c r="U56" s="1387"/>
      <c r="V56" s="1387"/>
      <c r="W56" s="1387"/>
      <c r="X56" s="1387"/>
      <c r="Y56" s="1387"/>
      <c r="AA56" s="19"/>
      <c r="AB56" s="19"/>
      <c r="AC56" s="19"/>
      <c r="AD56" s="19"/>
      <c r="AE56" s="19"/>
      <c r="AF56" s="1399">
        <v>701</v>
      </c>
      <c r="AG56" s="1400"/>
      <c r="AH56" s="84" t="s">
        <v>229</v>
      </c>
      <c r="AI56" s="1401">
        <f>AB49-AB55</f>
        <v>326404</v>
      </c>
      <c r="AJ56" s="1402"/>
      <c r="AK56" s="1402"/>
      <c r="AL56" s="1402"/>
      <c r="AM56" s="1403"/>
      <c r="AN56" s="35"/>
      <c r="AO56" s="35"/>
      <c r="AY56" s="60"/>
    </row>
    <row r="57" spans="1:51" s="16" customFormat="1" ht="18.95" customHeight="1">
      <c r="A57" s="14"/>
      <c r="B57" s="15"/>
      <c r="C57" s="67" t="s">
        <v>291</v>
      </c>
      <c r="D57" s="15" t="s">
        <v>292</v>
      </c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397"/>
      <c r="V57" s="1397"/>
      <c r="W57" s="1397"/>
      <c r="X57" s="1397"/>
      <c r="Y57" s="1397"/>
      <c r="Z57" s="15"/>
      <c r="AA57" s="19"/>
      <c r="AB57" s="1398"/>
      <c r="AC57" s="1398"/>
      <c r="AD57" s="1398"/>
      <c r="AE57" s="1398"/>
      <c r="AF57" s="1398"/>
      <c r="AG57" s="19"/>
      <c r="AH57" s="15"/>
      <c r="AI57" s="1397"/>
      <c r="AJ57" s="1397"/>
      <c r="AK57" s="1397"/>
      <c r="AL57" s="1397"/>
      <c r="AM57" s="1397"/>
      <c r="AN57" s="35"/>
      <c r="AO57" s="35"/>
      <c r="AP57" s="27"/>
      <c r="AQ57" s="27"/>
      <c r="AR57" s="27"/>
      <c r="AS57" s="27"/>
      <c r="AT57" s="27"/>
      <c r="AU57" s="27"/>
      <c r="AV57" s="27"/>
      <c r="AW57" s="27"/>
      <c r="AX57" s="27"/>
      <c r="AY57" s="27"/>
    </row>
    <row r="58" spans="1:51" s="16" customFormat="1" ht="18.95" customHeight="1">
      <c r="A58" s="14"/>
      <c r="B58" s="15"/>
      <c r="C58" s="15"/>
      <c r="D58" s="1397" t="s">
        <v>478</v>
      </c>
      <c r="E58" s="1397"/>
      <c r="F58" s="1397"/>
      <c r="G58" s="1397"/>
      <c r="H58" s="1397"/>
      <c r="I58" s="1397"/>
      <c r="J58" s="1397"/>
      <c r="K58" s="1397"/>
      <c r="L58" s="1397"/>
      <c r="M58" s="1397"/>
      <c r="N58" s="1397"/>
      <c r="O58" s="1397"/>
      <c r="P58" s="1397"/>
      <c r="Q58" s="1397"/>
      <c r="R58" s="1397"/>
      <c r="S58" s="1397"/>
      <c r="T58" s="15"/>
      <c r="U58" s="1397"/>
      <c r="V58" s="1397"/>
      <c r="W58" s="1397"/>
      <c r="X58" s="1397"/>
      <c r="Y58" s="1397"/>
      <c r="Z58" s="15"/>
      <c r="AA58" s="19"/>
      <c r="AB58" s="1398"/>
      <c r="AC58" s="1398"/>
      <c r="AD58" s="1398"/>
      <c r="AE58" s="1398"/>
      <c r="AF58" s="1398"/>
      <c r="AG58" s="19"/>
      <c r="AH58" s="15"/>
      <c r="AI58" s="1397"/>
      <c r="AJ58" s="1397"/>
      <c r="AK58" s="1397"/>
      <c r="AL58" s="1397"/>
      <c r="AM58" s="1397"/>
      <c r="AN58" s="35"/>
      <c r="AO58" s="35"/>
      <c r="AP58" s="27"/>
      <c r="AQ58" s="27"/>
      <c r="AR58" s="27"/>
      <c r="AS58" s="27"/>
      <c r="AT58" s="27"/>
      <c r="AU58" s="27"/>
      <c r="AV58" s="27"/>
      <c r="AW58" s="27"/>
      <c r="AX58" s="27"/>
      <c r="AY58" s="27"/>
    </row>
    <row r="59" spans="1:51" s="16" customFormat="1" ht="18.95" customHeight="1">
      <c r="A59" s="14"/>
      <c r="B59" s="15"/>
      <c r="C59" s="15"/>
      <c r="D59" s="1471" t="s">
        <v>551</v>
      </c>
      <c r="E59" s="1472"/>
      <c r="F59" s="1472"/>
      <c r="G59" s="1472"/>
      <c r="H59" s="1472"/>
      <c r="I59" s="1472"/>
      <c r="J59" s="1472"/>
      <c r="K59" s="1472"/>
      <c r="L59" s="1472"/>
      <c r="M59" s="1472"/>
      <c r="N59" s="1472"/>
      <c r="O59" s="1472"/>
      <c r="P59" s="1472"/>
      <c r="Q59" s="1472"/>
      <c r="R59" s="1472"/>
      <c r="S59" s="1473"/>
      <c r="T59" s="84" t="s">
        <v>229</v>
      </c>
      <c r="U59" s="1391">
        <v>0</v>
      </c>
      <c r="V59" s="1392"/>
      <c r="W59" s="1392"/>
      <c r="X59" s="1392"/>
      <c r="Y59" s="1393"/>
      <c r="Z59" s="18"/>
      <c r="AA59" s="19"/>
      <c r="AB59" s="1398"/>
      <c r="AC59" s="1398"/>
      <c r="AD59" s="1398"/>
      <c r="AE59" s="1398"/>
      <c r="AF59" s="1398"/>
      <c r="AG59" s="19"/>
      <c r="AH59" s="19"/>
      <c r="AI59" s="1398"/>
      <c r="AJ59" s="1398"/>
      <c r="AK59" s="1398"/>
      <c r="AL59" s="1398"/>
      <c r="AM59" s="1398"/>
      <c r="AN59" s="35"/>
      <c r="AO59" s="35"/>
      <c r="AP59" s="27"/>
      <c r="AQ59" s="27"/>
      <c r="AR59" s="27"/>
      <c r="AS59" s="27"/>
      <c r="AT59" s="27"/>
      <c r="AU59" s="27"/>
      <c r="AV59" s="27"/>
      <c r="AW59" s="27"/>
      <c r="AX59" s="27"/>
      <c r="AY59" s="27"/>
    </row>
    <row r="60" spans="1:51" s="16" customFormat="1" ht="18.95" customHeight="1">
      <c r="A60" s="14"/>
      <c r="B60" s="15"/>
      <c r="C60" s="19"/>
      <c r="D60" s="1398"/>
      <c r="E60" s="1398"/>
      <c r="F60" s="1398"/>
      <c r="G60" s="1398"/>
      <c r="H60" s="1398"/>
      <c r="I60" s="1398"/>
      <c r="J60" s="1398"/>
      <c r="K60" s="1398"/>
      <c r="L60" s="1398"/>
      <c r="M60" s="1398"/>
      <c r="N60" s="1398"/>
      <c r="O60" s="1398"/>
      <c r="P60" s="1398"/>
      <c r="Q60" s="1398"/>
      <c r="R60" s="1398"/>
      <c r="S60" s="1398"/>
      <c r="T60" s="19"/>
      <c r="U60" s="1398"/>
      <c r="V60" s="1398"/>
      <c r="W60" s="1398"/>
      <c r="X60" s="1398"/>
      <c r="Y60" s="1398"/>
      <c r="Z60" s="19"/>
      <c r="AA60" s="19"/>
      <c r="AB60" s="1398"/>
      <c r="AC60" s="1398"/>
      <c r="AD60" s="1398"/>
      <c r="AE60" s="1398"/>
      <c r="AF60" s="1398"/>
      <c r="AG60" s="19"/>
      <c r="AH60" s="19"/>
      <c r="AI60" s="1398"/>
      <c r="AJ60" s="1398"/>
      <c r="AK60" s="1398"/>
      <c r="AL60" s="1398"/>
      <c r="AM60" s="1398"/>
      <c r="AN60" s="35"/>
      <c r="AO60" s="35"/>
      <c r="AP60" s="27"/>
      <c r="AQ60" s="27"/>
      <c r="AR60" s="27"/>
      <c r="AS60" s="27"/>
      <c r="AT60" s="27"/>
      <c r="AU60" s="27"/>
      <c r="AV60" s="27"/>
      <c r="AW60" s="27"/>
      <c r="AX60" s="27"/>
      <c r="AY60" s="27"/>
    </row>
    <row r="61" spans="1:51" s="16" customFormat="1" ht="18.95" customHeight="1">
      <c r="A61" s="14"/>
      <c r="B61" s="19"/>
      <c r="C61" s="19"/>
      <c r="D61" s="1468" t="s">
        <v>552</v>
      </c>
      <c r="E61" s="1469"/>
      <c r="F61" s="1469"/>
      <c r="G61" s="1469"/>
      <c r="H61" s="1469"/>
      <c r="I61" s="1469"/>
      <c r="J61" s="1469"/>
      <c r="K61" s="1469"/>
      <c r="L61" s="1469"/>
      <c r="M61" s="1469"/>
      <c r="N61" s="1469"/>
      <c r="O61" s="1469"/>
      <c r="P61" s="1469"/>
      <c r="Q61" s="1469"/>
      <c r="R61" s="1469"/>
      <c r="S61" s="1470"/>
      <c r="T61" s="84" t="s">
        <v>229</v>
      </c>
      <c r="U61" s="1404">
        <f>Calculation!$S$17</f>
        <v>0</v>
      </c>
      <c r="V61" s="1405"/>
      <c r="W61" s="1405"/>
      <c r="X61" s="1405"/>
      <c r="Y61" s="1406"/>
      <c r="Z61" s="18"/>
      <c r="AA61" s="19"/>
      <c r="AB61" s="1398"/>
      <c r="AC61" s="1398"/>
      <c r="AD61" s="1398"/>
      <c r="AE61" s="1398"/>
      <c r="AF61" s="1398"/>
      <c r="AG61" s="19"/>
      <c r="AH61" s="19"/>
      <c r="AI61" s="1398"/>
      <c r="AJ61" s="1398"/>
      <c r="AK61" s="1398"/>
      <c r="AL61" s="1398"/>
      <c r="AM61" s="1398"/>
      <c r="AN61" s="35"/>
      <c r="AO61" s="35"/>
      <c r="AP61" s="27"/>
      <c r="AQ61" s="27"/>
      <c r="AR61" s="27"/>
      <c r="AS61" s="27"/>
      <c r="AT61" s="27"/>
      <c r="AU61" s="27"/>
      <c r="AV61" s="27"/>
      <c r="AW61" s="27"/>
      <c r="AX61" s="27"/>
      <c r="AY61" s="27"/>
    </row>
    <row r="62" spans="1:51" s="16" customFormat="1" ht="18.95" customHeight="1">
      <c r="A62" s="14"/>
      <c r="B62" s="19"/>
      <c r="C62" s="19"/>
      <c r="D62" s="44" t="s">
        <v>208</v>
      </c>
      <c r="E62" s="44" t="s">
        <v>293</v>
      </c>
      <c r="F62" s="44"/>
      <c r="G62" s="44"/>
      <c r="H62" s="44"/>
      <c r="I62" s="44"/>
      <c r="J62" s="44"/>
      <c r="K62" s="44"/>
      <c r="L62" s="44"/>
      <c r="M62" s="19"/>
      <c r="N62" s="19"/>
      <c r="O62" s="19"/>
      <c r="P62" s="19"/>
      <c r="Q62" s="19"/>
      <c r="R62" s="19"/>
      <c r="S62" s="19"/>
      <c r="T62" s="19"/>
      <c r="U62" s="1398"/>
      <c r="V62" s="1398"/>
      <c r="W62" s="1398"/>
      <c r="X62" s="1398"/>
      <c r="Y62" s="1398"/>
      <c r="Z62" s="19"/>
      <c r="AA62" s="84"/>
      <c r="AB62" s="1398"/>
      <c r="AC62" s="1398"/>
      <c r="AD62" s="1398"/>
      <c r="AE62" s="1398"/>
      <c r="AF62" s="1398"/>
      <c r="AG62" s="19"/>
      <c r="AH62" s="84" t="s">
        <v>229</v>
      </c>
      <c r="AI62" s="1388">
        <f>U61+U59</f>
        <v>0</v>
      </c>
      <c r="AJ62" s="1389"/>
      <c r="AK62" s="1389"/>
      <c r="AL62" s="1389"/>
      <c r="AM62" s="1390"/>
      <c r="AN62" s="35"/>
      <c r="AO62" s="35"/>
      <c r="AP62" s="27"/>
      <c r="AQ62" s="27"/>
      <c r="AR62" s="27"/>
      <c r="AS62" s="27"/>
      <c r="AT62" s="27"/>
      <c r="AU62" s="27"/>
      <c r="AV62" s="27"/>
      <c r="AW62" s="27"/>
      <c r="AX62" s="27"/>
      <c r="AY62" s="27"/>
    </row>
    <row r="63" spans="1:51" s="16" customFormat="1" ht="18.95" customHeight="1">
      <c r="A63" s="14"/>
      <c r="B63" s="19"/>
      <c r="C63" s="20" t="s">
        <v>222</v>
      </c>
      <c r="D63" s="35" t="s">
        <v>315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1387"/>
      <c r="V63" s="1387"/>
      <c r="W63" s="1387"/>
      <c r="X63" s="1387"/>
      <c r="Y63" s="1387"/>
      <c r="Z63" s="35"/>
      <c r="AA63" s="84"/>
      <c r="AB63" s="19"/>
      <c r="AC63" s="19"/>
      <c r="AD63" s="19"/>
      <c r="AE63" s="19"/>
      <c r="AF63" s="1399">
        <v>746</v>
      </c>
      <c r="AG63" s="1400"/>
      <c r="AH63" s="84" t="s">
        <v>229</v>
      </c>
      <c r="AI63" s="1388">
        <f>AI56+AI62</f>
        <v>326404</v>
      </c>
      <c r="AJ63" s="1389"/>
      <c r="AK63" s="1389"/>
      <c r="AL63" s="1389"/>
      <c r="AM63" s="1390"/>
      <c r="AN63" s="35"/>
      <c r="AO63" s="35"/>
      <c r="AP63" s="27"/>
      <c r="AQ63" s="27"/>
      <c r="AR63" s="27"/>
      <c r="AS63" s="27"/>
      <c r="AT63" s="27"/>
      <c r="AU63" s="27"/>
      <c r="AV63" s="27"/>
      <c r="AW63" s="27"/>
      <c r="AX63" s="27"/>
      <c r="AY63" s="27"/>
    </row>
    <row r="64" spans="1:51" s="556" customFormat="1" ht="21.95" customHeight="1">
      <c r="A64" s="561"/>
      <c r="B64" s="560" t="s">
        <v>223</v>
      </c>
      <c r="C64" s="48" t="s">
        <v>328</v>
      </c>
      <c r="D64" s="48"/>
      <c r="E64" s="48"/>
      <c r="F64" s="48"/>
      <c r="G64" s="557"/>
      <c r="H64" s="557"/>
      <c r="I64" s="557"/>
      <c r="J64" s="557"/>
      <c r="K64" s="557"/>
      <c r="L64" s="557"/>
      <c r="M64" s="557"/>
      <c r="N64" s="557"/>
      <c r="O64" s="557"/>
      <c r="P64" s="557"/>
      <c r="Q64" s="557"/>
      <c r="R64" s="557"/>
      <c r="S64" s="557"/>
      <c r="T64" s="557"/>
      <c r="U64" s="557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557"/>
      <c r="AI64" s="557"/>
      <c r="AJ64" s="557"/>
      <c r="AK64" s="557"/>
      <c r="AL64" s="557"/>
      <c r="AM64" s="557"/>
      <c r="AN64" s="557"/>
      <c r="AO64" s="557"/>
      <c r="AP64" s="557"/>
      <c r="AQ64" s="557"/>
      <c r="AR64" s="557"/>
      <c r="AS64" s="557"/>
      <c r="AT64" s="557"/>
      <c r="AU64" s="557"/>
      <c r="AV64" s="557"/>
      <c r="AW64" s="557"/>
    </row>
    <row r="65" spans="1:51" s="558" customFormat="1" ht="20.25" customHeight="1">
      <c r="A65" s="556"/>
      <c r="B65" s="557"/>
      <c r="C65" s="48" t="s">
        <v>206</v>
      </c>
      <c r="D65" s="48" t="s">
        <v>482</v>
      </c>
      <c r="E65" s="48"/>
      <c r="F65" s="48"/>
      <c r="G65" s="557"/>
      <c r="H65" s="557"/>
      <c r="I65" s="557"/>
      <c r="J65" s="557"/>
      <c r="K65" s="557"/>
      <c r="Q65" s="557" t="s">
        <v>229</v>
      </c>
      <c r="R65" s="557"/>
      <c r="S65" s="1463">
        <v>0</v>
      </c>
      <c r="T65" s="1464"/>
      <c r="U65" s="1464"/>
      <c r="V65" s="1464"/>
      <c r="W65" s="1465"/>
      <c r="X65" s="777"/>
      <c r="Y65" s="777"/>
      <c r="Z65" s="777"/>
      <c r="AD65" s="559"/>
      <c r="AE65" s="552"/>
      <c r="AF65" s="1466">
        <v>235</v>
      </c>
      <c r="AG65" s="1467"/>
      <c r="AH65" s="557" t="s">
        <v>229</v>
      </c>
      <c r="AI65" s="1410">
        <f t="shared" ref="AI65:AI73" si="0">S65</f>
        <v>0</v>
      </c>
      <c r="AJ65" s="1411"/>
      <c r="AK65" s="1411"/>
      <c r="AL65" s="1411"/>
      <c r="AM65" s="1412"/>
    </row>
    <row r="66" spans="1:51" s="558" customFormat="1" ht="20.25" customHeight="1">
      <c r="A66" s="556"/>
      <c r="B66" s="557"/>
      <c r="C66" s="48" t="s">
        <v>207</v>
      </c>
      <c r="D66" s="48" t="s">
        <v>483</v>
      </c>
      <c r="E66" s="48"/>
      <c r="F66" s="48"/>
      <c r="G66" s="557"/>
      <c r="H66" s="557"/>
      <c r="I66" s="557"/>
      <c r="J66" s="557"/>
      <c r="K66" s="557"/>
      <c r="Q66" s="557" t="s">
        <v>229</v>
      </c>
      <c r="R66" s="557"/>
      <c r="S66" s="1463">
        <v>0</v>
      </c>
      <c r="T66" s="1464"/>
      <c r="U66" s="1464"/>
      <c r="V66" s="1464"/>
      <c r="W66" s="1465"/>
      <c r="X66" s="783"/>
      <c r="Y66" s="783"/>
      <c r="Z66" s="783"/>
      <c r="AD66" s="559"/>
      <c r="AE66" s="559"/>
      <c r="AF66" s="1461"/>
      <c r="AG66" s="1461"/>
      <c r="AH66" s="553"/>
      <c r="AI66" s="1410">
        <f t="shared" si="0"/>
        <v>0</v>
      </c>
      <c r="AJ66" s="1411"/>
      <c r="AK66" s="1411"/>
      <c r="AL66" s="1411"/>
      <c r="AM66" s="1412"/>
    </row>
    <row r="67" spans="1:51" s="558" customFormat="1" ht="20.25" customHeight="1">
      <c r="B67" s="559"/>
      <c r="C67" s="48"/>
      <c r="D67" s="48" t="s">
        <v>542</v>
      </c>
      <c r="E67" s="48"/>
      <c r="F67" s="48"/>
      <c r="G67" s="557"/>
      <c r="H67" s="557"/>
      <c r="I67" s="557"/>
      <c r="J67" s="557"/>
      <c r="K67" s="557"/>
      <c r="Q67" s="557" t="s">
        <v>229</v>
      </c>
      <c r="R67" s="557"/>
      <c r="S67" s="1458">
        <f>X67+Y67+Z67</f>
        <v>0</v>
      </c>
      <c r="T67" s="1459"/>
      <c r="U67" s="1459"/>
      <c r="V67" s="1459"/>
      <c r="W67" s="1460"/>
      <c r="X67" s="783">
        <f>Calculation!S38</f>
        <v>0</v>
      </c>
      <c r="Y67" s="784">
        <f>Calculation!S40</f>
        <v>0</v>
      </c>
      <c r="Z67" s="784">
        <f>Calculation!S41</f>
        <v>0</v>
      </c>
      <c r="AF67" s="1466">
        <v>236</v>
      </c>
      <c r="AG67" s="1467"/>
      <c r="AH67" s="557" t="s">
        <v>229</v>
      </c>
      <c r="AI67" s="1410">
        <f t="shared" si="0"/>
        <v>0</v>
      </c>
      <c r="AJ67" s="1411"/>
      <c r="AK67" s="1411"/>
      <c r="AL67" s="1411"/>
      <c r="AM67" s="1412"/>
    </row>
    <row r="68" spans="1:51" s="558" customFormat="1" ht="20.25" customHeight="1">
      <c r="B68" s="559"/>
      <c r="C68" s="48" t="s">
        <v>208</v>
      </c>
      <c r="D68" s="48" t="s">
        <v>480</v>
      </c>
      <c r="E68" s="48"/>
      <c r="F68" s="48"/>
      <c r="G68" s="557"/>
      <c r="H68" s="557"/>
      <c r="I68" s="557"/>
      <c r="J68" s="557"/>
      <c r="K68" s="557"/>
      <c r="Q68" s="557" t="s">
        <v>229</v>
      </c>
      <c r="S68" s="1458">
        <f>Calculation!S43</f>
        <v>0</v>
      </c>
      <c r="T68" s="1459"/>
      <c r="U68" s="1459"/>
      <c r="V68" s="1459"/>
      <c r="W68" s="1460"/>
      <c r="X68" s="783"/>
      <c r="Y68" s="783"/>
      <c r="Z68" s="783"/>
      <c r="AF68" s="1466">
        <v>239</v>
      </c>
      <c r="AG68" s="1467"/>
      <c r="AH68" s="557" t="s">
        <v>229</v>
      </c>
      <c r="AI68" s="1410">
        <f t="shared" si="0"/>
        <v>0</v>
      </c>
      <c r="AJ68" s="1411"/>
      <c r="AK68" s="1411"/>
      <c r="AL68" s="1411"/>
      <c r="AM68" s="1412"/>
    </row>
    <row r="69" spans="1:51" s="558" customFormat="1" ht="20.25" customHeight="1">
      <c r="B69" s="559"/>
      <c r="C69" s="48" t="s">
        <v>231</v>
      </c>
      <c r="D69" s="48" t="s">
        <v>481</v>
      </c>
      <c r="E69" s="48"/>
      <c r="F69" s="48"/>
      <c r="G69" s="557"/>
      <c r="H69" s="557"/>
      <c r="I69" s="557"/>
      <c r="J69" s="557"/>
      <c r="K69" s="557"/>
      <c r="Q69" s="557" t="s">
        <v>229</v>
      </c>
      <c r="S69" s="1458">
        <f>Calculation!S39</f>
        <v>0</v>
      </c>
      <c r="T69" s="1459"/>
      <c r="U69" s="1459"/>
      <c r="V69" s="1459"/>
      <c r="W69" s="1460"/>
      <c r="X69" s="783"/>
      <c r="Y69" s="783"/>
      <c r="Z69" s="783"/>
      <c r="AF69" s="1466">
        <v>242</v>
      </c>
      <c r="AG69" s="1467"/>
      <c r="AH69" s="557" t="s">
        <v>229</v>
      </c>
      <c r="AI69" s="1410">
        <f t="shared" si="0"/>
        <v>0</v>
      </c>
      <c r="AJ69" s="1411"/>
      <c r="AK69" s="1411"/>
      <c r="AL69" s="1411"/>
      <c r="AM69" s="1412"/>
    </row>
    <row r="70" spans="1:51" s="558" customFormat="1" ht="20.25" customHeight="1">
      <c r="B70" s="559"/>
      <c r="C70" s="48" t="s">
        <v>265</v>
      </c>
      <c r="D70" s="48" t="s">
        <v>508</v>
      </c>
      <c r="E70" s="48"/>
      <c r="F70" s="48"/>
      <c r="G70" s="557"/>
      <c r="H70" s="557"/>
      <c r="I70" s="557"/>
      <c r="J70" s="557"/>
      <c r="K70" s="557"/>
      <c r="Q70" s="557" t="s">
        <v>229</v>
      </c>
      <c r="S70" s="1458">
        <f>Salary!M82+Salary!M83</f>
        <v>0</v>
      </c>
      <c r="T70" s="1459"/>
      <c r="U70" s="1459"/>
      <c r="V70" s="1459"/>
      <c r="W70" s="1460"/>
      <c r="X70" s="783"/>
      <c r="Y70" s="783"/>
      <c r="Z70" s="783"/>
      <c r="AF70" s="1466">
        <v>260</v>
      </c>
      <c r="AG70" s="1467"/>
      <c r="AH70" s="557" t="s">
        <v>229</v>
      </c>
      <c r="AI70" s="1410">
        <f t="shared" si="0"/>
        <v>0</v>
      </c>
      <c r="AJ70" s="1411"/>
      <c r="AK70" s="1411"/>
      <c r="AL70" s="1411"/>
      <c r="AM70" s="1412"/>
    </row>
    <row r="71" spans="1:51" s="558" customFormat="1" ht="20.25" customHeight="1">
      <c r="B71" s="559"/>
      <c r="C71" s="48" t="s">
        <v>295</v>
      </c>
      <c r="D71" s="48" t="s">
        <v>76</v>
      </c>
      <c r="E71" s="48"/>
      <c r="F71" s="48"/>
      <c r="G71" s="557"/>
      <c r="H71" s="557"/>
      <c r="I71" s="557"/>
      <c r="J71" s="557"/>
      <c r="K71" s="557"/>
      <c r="Q71" s="557" t="s">
        <v>229</v>
      </c>
      <c r="S71" s="1458"/>
      <c r="T71" s="1459"/>
      <c r="U71" s="1459"/>
      <c r="V71" s="1459"/>
      <c r="W71" s="1460"/>
      <c r="X71" s="783"/>
      <c r="Y71" s="783"/>
      <c r="Z71" s="783"/>
      <c r="AF71" s="1466">
        <v>275</v>
      </c>
      <c r="AG71" s="1467"/>
      <c r="AH71" s="557" t="s">
        <v>229</v>
      </c>
      <c r="AI71" s="1410">
        <f t="shared" si="0"/>
        <v>0</v>
      </c>
      <c r="AJ71" s="1411"/>
      <c r="AK71" s="1411"/>
      <c r="AL71" s="1411"/>
      <c r="AM71" s="1412"/>
    </row>
    <row r="72" spans="1:51" s="558" customFormat="1" ht="20.25" customHeight="1">
      <c r="B72" s="559"/>
      <c r="C72" s="48" t="s">
        <v>266</v>
      </c>
      <c r="D72" s="48" t="s">
        <v>77</v>
      </c>
      <c r="E72" s="48"/>
      <c r="F72" s="48"/>
      <c r="G72" s="557"/>
      <c r="H72" s="557"/>
      <c r="I72" s="557"/>
      <c r="J72" s="557"/>
      <c r="K72" s="557"/>
      <c r="Q72" s="557" t="s">
        <v>229</v>
      </c>
      <c r="S72" s="1458">
        <f>Salary!U84</f>
        <v>0</v>
      </c>
      <c r="T72" s="1459"/>
      <c r="U72" s="1459"/>
      <c r="V72" s="1459"/>
      <c r="W72" s="1460"/>
      <c r="X72" s="783"/>
      <c r="Y72" s="783"/>
      <c r="Z72" s="783"/>
      <c r="AF72" s="1466">
        <v>282</v>
      </c>
      <c r="AG72" s="1467"/>
      <c r="AH72" s="557" t="s">
        <v>229</v>
      </c>
      <c r="AI72" s="1410">
        <f t="shared" si="0"/>
        <v>0</v>
      </c>
      <c r="AJ72" s="1411"/>
      <c r="AK72" s="1411"/>
      <c r="AL72" s="1411"/>
      <c r="AM72" s="1412"/>
    </row>
    <row r="73" spans="1:51" s="558" customFormat="1" ht="20.25" customHeight="1">
      <c r="B73" s="559"/>
      <c r="C73" s="48" t="s">
        <v>267</v>
      </c>
      <c r="D73" s="1462" t="str">
        <f>CONCATENATE(Salary!D85,   Salary!D79)</f>
        <v>Others Under Chapter VI-A (Except U/s 80 CCF) [Bond or Debencher (Specify pls]U/S 80-U</v>
      </c>
      <c r="E73" s="1462"/>
      <c r="F73" s="1462"/>
      <c r="G73" s="1462"/>
      <c r="H73" s="1462"/>
      <c r="I73" s="1462"/>
      <c r="J73" s="1462"/>
      <c r="K73" s="1462"/>
      <c r="Q73" s="557" t="s">
        <v>229</v>
      </c>
      <c r="S73" s="1458">
        <f>X73+Y73+Z73</f>
        <v>0</v>
      </c>
      <c r="T73" s="1459"/>
      <c r="U73" s="1459"/>
      <c r="V73" s="1459"/>
      <c r="W73" s="1460"/>
      <c r="X73" s="783">
        <f>Calculation!S42</f>
        <v>0</v>
      </c>
      <c r="Y73" s="784">
        <f>Calculation!S44</f>
        <v>0</v>
      </c>
      <c r="Z73" s="784">
        <f>Calculation!S45</f>
        <v>0</v>
      </c>
      <c r="AD73" s="559"/>
      <c r="AE73" s="559"/>
      <c r="AF73" s="1461"/>
      <c r="AG73" s="1461"/>
      <c r="AH73" s="557" t="s">
        <v>229</v>
      </c>
      <c r="AI73" s="1410">
        <f t="shared" si="0"/>
        <v>0</v>
      </c>
      <c r="AJ73" s="1411"/>
      <c r="AK73" s="1411"/>
      <c r="AL73" s="1411"/>
      <c r="AM73" s="1412"/>
    </row>
    <row r="74" spans="1:51" s="558" customFormat="1" ht="20.25" customHeight="1">
      <c r="A74" s="556"/>
      <c r="B74" s="560" t="s">
        <v>224</v>
      </c>
      <c r="C74" s="48" t="s">
        <v>334</v>
      </c>
      <c r="D74" s="557"/>
      <c r="E74" s="557"/>
      <c r="F74" s="557"/>
      <c r="G74" s="557"/>
      <c r="H74" s="557"/>
      <c r="I74" s="557"/>
      <c r="J74" s="557"/>
      <c r="K74" s="557"/>
      <c r="L74" s="557"/>
      <c r="M74" s="557"/>
      <c r="N74" s="557"/>
      <c r="O74" s="557"/>
      <c r="P74" s="557"/>
      <c r="Q74" s="557"/>
      <c r="R74" s="557"/>
      <c r="S74" s="557"/>
      <c r="T74" s="183"/>
      <c r="U74" s="183"/>
      <c r="V74" s="183"/>
      <c r="W74" s="183"/>
      <c r="X74" s="778"/>
      <c r="Y74" s="223"/>
      <c r="Z74" s="223"/>
      <c r="AF74" s="1466">
        <v>747</v>
      </c>
      <c r="AG74" s="1467"/>
      <c r="AH74" s="557" t="s">
        <v>229</v>
      </c>
      <c r="AI74" s="1410">
        <f>'16_2'!AP93+'16_2'!AN40</f>
        <v>100000</v>
      </c>
      <c r="AJ74" s="1411"/>
      <c r="AK74" s="1411"/>
      <c r="AL74" s="1411"/>
      <c r="AM74" s="1412"/>
    </row>
    <row r="75" spans="1:51" s="556" customFormat="1" ht="20.25" customHeight="1">
      <c r="A75" s="48"/>
      <c r="B75" s="560" t="s">
        <v>225</v>
      </c>
      <c r="C75" s="48" t="s">
        <v>427</v>
      </c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557"/>
      <c r="X75" s="48"/>
      <c r="Y75" s="48"/>
      <c r="Z75" s="48"/>
      <c r="AF75" s="1466">
        <v>760</v>
      </c>
      <c r="AG75" s="1467"/>
      <c r="AH75" s="557" t="s">
        <v>229</v>
      </c>
      <c r="AI75" s="1410">
        <f>ROUND('16_1'!AI63-'16_1'!AI74,-1)</f>
        <v>226400</v>
      </c>
      <c r="AJ75" s="1411"/>
      <c r="AK75" s="1411"/>
      <c r="AL75" s="1411"/>
      <c r="AM75" s="1412"/>
    </row>
    <row r="76" spans="1:51" s="556" customFormat="1" ht="20.25" customHeight="1">
      <c r="A76" s="48"/>
      <c r="B76" s="560" t="s">
        <v>226</v>
      </c>
      <c r="C76" s="48" t="s">
        <v>313</v>
      </c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557"/>
      <c r="X76" s="48"/>
      <c r="Y76" s="48"/>
      <c r="Z76" s="48"/>
      <c r="AF76" s="1466">
        <v>810</v>
      </c>
      <c r="AG76" s="1467"/>
      <c r="AH76" s="557" t="s">
        <v>229</v>
      </c>
      <c r="AI76" s="1410">
        <f>Calculation!V69</f>
        <v>6640</v>
      </c>
      <c r="AJ76" s="1411"/>
      <c r="AK76" s="1411"/>
      <c r="AL76" s="1411"/>
      <c r="AM76" s="1412"/>
    </row>
    <row r="77" spans="1:51" s="142" customFormat="1" ht="20.25" customHeight="1">
      <c r="A77" s="14"/>
      <c r="B77" s="40"/>
      <c r="C77" s="6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14" t="s">
        <v>428</v>
      </c>
      <c r="T77" s="35"/>
      <c r="U77" s="35"/>
      <c r="V77" s="35"/>
      <c r="W77" s="35"/>
      <c r="X77" s="35"/>
      <c r="Y77" s="35"/>
      <c r="Z77" s="35"/>
      <c r="AA77" s="35"/>
      <c r="AB77" s="44"/>
      <c r="AC77" s="44"/>
      <c r="AD77" s="44"/>
      <c r="AE77" s="44"/>
      <c r="AF77" s="15"/>
      <c r="AG77" s="15"/>
      <c r="AH77" s="84"/>
      <c r="AI77" s="1398"/>
      <c r="AJ77" s="1398"/>
      <c r="AK77" s="1398"/>
      <c r="AL77" s="1398"/>
      <c r="AM77" s="1398"/>
      <c r="AN77" s="19"/>
      <c r="AO77" s="19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</row>
    <row r="78" spans="1:51" s="142" customFormat="1" hidden="1">
      <c r="A78" s="14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41"/>
      <c r="AQ78" s="141"/>
      <c r="AR78" s="141"/>
      <c r="AS78" s="141"/>
      <c r="AT78" s="141"/>
      <c r="AU78" s="141"/>
      <c r="AV78" s="141"/>
      <c r="AW78" s="141"/>
      <c r="AX78" s="141"/>
    </row>
    <row r="79" spans="1:51" hidden="1">
      <c r="AN79" s="35"/>
      <c r="AO79" s="35"/>
    </row>
    <row r="80" spans="1:51" hidden="1">
      <c r="AN80" s="35"/>
      <c r="AO80" s="35"/>
    </row>
    <row r="81" spans="28:41" hidden="1">
      <c r="AN81" s="35"/>
      <c r="AO81" s="35"/>
    </row>
    <row r="82" spans="28:41" hidden="1">
      <c r="AN82" s="35"/>
      <c r="AO82" s="35"/>
    </row>
    <row r="83" spans="28:41" hidden="1">
      <c r="AN83" s="35"/>
      <c r="AO83" s="35"/>
    </row>
    <row r="84" spans="28:41" hidden="1">
      <c r="AN84" s="35"/>
      <c r="AO84" s="35"/>
    </row>
    <row r="85" spans="28:41" hidden="1">
      <c r="AN85" s="35"/>
      <c r="AO85" s="35"/>
    </row>
    <row r="86" spans="28:41" hidden="1">
      <c r="AN86" s="35"/>
      <c r="AO86" s="35"/>
    </row>
    <row r="87" spans="28:41" hidden="1">
      <c r="AN87" s="35"/>
      <c r="AO87" s="35"/>
    </row>
    <row r="88" spans="28:41" hidden="1">
      <c r="AN88" s="35"/>
      <c r="AO88" s="35"/>
    </row>
    <row r="89" spans="28:41" hidden="1">
      <c r="AN89" s="35"/>
      <c r="AO89" s="35"/>
    </row>
    <row r="90" spans="28:41" hidden="1">
      <c r="AN90" s="35"/>
      <c r="AO90" s="35"/>
    </row>
    <row r="91" spans="28:41" hidden="1"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</row>
    <row r="92" spans="28:41" hidden="1"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</row>
    <row r="93" spans="28:41" hidden="1"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</row>
    <row r="94" spans="28:41" hidden="1"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</row>
    <row r="95" spans="28:41" hidden="1"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</row>
    <row r="96" spans="28:41" hidden="1"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</row>
    <row r="97" spans="28:41" hidden="1"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</row>
    <row r="98" spans="28:41" hidden="1"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</row>
    <row r="99" spans="28:41" hidden="1"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</row>
    <row r="100" spans="28:41" hidden="1"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</row>
    <row r="101" spans="28:41" hidden="1"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</row>
    <row r="102" spans="28:41" hidden="1"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</row>
    <row r="103" spans="28:41" hidden="1"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</row>
    <row r="104" spans="28:41" hidden="1"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</row>
    <row r="105" spans="28:41" hidden="1"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</row>
    <row r="106" spans="28:41" hidden="1"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</row>
    <row r="107" spans="28:41" hidden="1"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</row>
    <row r="108" spans="28:41" hidden="1"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</row>
    <row r="109" spans="28:41" hidden="1"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</row>
    <row r="110" spans="28:41" hidden="1"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</row>
    <row r="111" spans="28:41" hidden="1"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</row>
    <row r="112" spans="28:41" hidden="1"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</row>
    <row r="113" spans="28:41" hidden="1"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</row>
    <row r="114" spans="28:41" hidden="1"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</row>
    <row r="115" spans="28:41" hidden="1"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</row>
    <row r="116" spans="28:41" hidden="1"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</row>
    <row r="117" spans="28:41" hidden="1"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</row>
    <row r="118" spans="28:41" hidden="1"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</row>
    <row r="119" spans="28:41" hidden="1"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</row>
    <row r="120" spans="28:41" hidden="1"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</row>
    <row r="121" spans="28:41" hidden="1"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</row>
    <row r="122" spans="28:41" hidden="1"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</row>
    <row r="123" spans="28:41" hidden="1"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</row>
    <row r="124" spans="28:41" hidden="1"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</row>
    <row r="125" spans="28:41" hidden="1"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</row>
    <row r="126" spans="28:41" hidden="1"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</row>
    <row r="127" spans="28:41" hidden="1"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</row>
    <row r="128" spans="28:41" hidden="1"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</row>
    <row r="129" spans="1:50" hidden="1"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</row>
    <row r="130" spans="1:50" hidden="1"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</row>
    <row r="131" spans="1:50" hidden="1"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</row>
    <row r="132" spans="1:50" hidden="1"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</row>
    <row r="133" spans="1:50" hidden="1"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</row>
    <row r="134" spans="1:50" hidden="1"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</row>
    <row r="135" spans="1:50" hidden="1"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</row>
    <row r="136" spans="1:50" hidden="1"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</row>
    <row r="137" spans="1:50" hidden="1"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</row>
    <row r="138" spans="1:50" hidden="1"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</row>
    <row r="139" spans="1:50" s="206" customFormat="1" ht="18.75">
      <c r="A139" s="203"/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5"/>
      <c r="AQ139" s="205"/>
      <c r="AR139" s="205"/>
      <c r="AS139" s="205"/>
      <c r="AT139" s="205"/>
      <c r="AU139" s="205"/>
      <c r="AV139" s="205"/>
      <c r="AW139" s="205"/>
      <c r="AX139" s="205"/>
    </row>
    <row r="140" spans="1:50" s="206" customFormat="1" ht="18.75">
      <c r="A140" s="203"/>
      <c r="B140" s="204"/>
      <c r="C140" s="207" t="s">
        <v>43</v>
      </c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</row>
    <row r="141" spans="1:50" s="206" customFormat="1" ht="18.75" hidden="1">
      <c r="A141" s="203"/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</row>
    <row r="142" spans="1:50" s="206" customFormat="1" ht="18.75" hidden="1">
      <c r="A142" s="203"/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</row>
  </sheetData>
  <sheetProtection formatCells="0" formatColumns="0" formatRows="0"/>
  <mergeCells count="175">
    <mergeCell ref="AI73:AM73"/>
    <mergeCell ref="D61:S61"/>
    <mergeCell ref="D58:S58"/>
    <mergeCell ref="D59:S59"/>
    <mergeCell ref="U58:Y58"/>
    <mergeCell ref="AI69:AM69"/>
    <mergeCell ref="AF69:AG69"/>
    <mergeCell ref="AI65:AM65"/>
    <mergeCell ref="AI66:AM66"/>
    <mergeCell ref="AI67:AM67"/>
    <mergeCell ref="AI68:AM68"/>
    <mergeCell ref="AF65:AG65"/>
    <mergeCell ref="AF66:AG66"/>
    <mergeCell ref="AF67:AG67"/>
    <mergeCell ref="AF68:AG68"/>
    <mergeCell ref="AF70:AG70"/>
    <mergeCell ref="AI70:AM70"/>
    <mergeCell ref="AF76:AG76"/>
    <mergeCell ref="AI76:AM76"/>
    <mergeCell ref="AF71:AG71"/>
    <mergeCell ref="AF72:AG72"/>
    <mergeCell ref="AF74:AG74"/>
    <mergeCell ref="AF75:AG75"/>
    <mergeCell ref="AI74:AM74"/>
    <mergeCell ref="AI75:AM75"/>
    <mergeCell ref="AF73:AG73"/>
    <mergeCell ref="AI72:AM72"/>
    <mergeCell ref="D73:K73"/>
    <mergeCell ref="S65:W65"/>
    <mergeCell ref="S67:W67"/>
    <mergeCell ref="S66:W66"/>
    <mergeCell ref="S71:W71"/>
    <mergeCell ref="S70:W70"/>
    <mergeCell ref="S68:W68"/>
    <mergeCell ref="S69:W69"/>
    <mergeCell ref="S72:W72"/>
    <mergeCell ref="S73:W73"/>
    <mergeCell ref="D60:S60"/>
    <mergeCell ref="U60:Y60"/>
    <mergeCell ref="U62:Y62"/>
    <mergeCell ref="U36:Y36"/>
    <mergeCell ref="U37:Y37"/>
    <mergeCell ref="U38:Y38"/>
    <mergeCell ref="M45:S45"/>
    <mergeCell ref="E17:J18"/>
    <mergeCell ref="U55:Y55"/>
    <mergeCell ref="AB48:AF48"/>
    <mergeCell ref="AB49:AF49"/>
    <mergeCell ref="AB50:AF50"/>
    <mergeCell ref="AB51:AF51"/>
    <mergeCell ref="AB54:AF54"/>
    <mergeCell ref="AB55:AF55"/>
    <mergeCell ref="AB37:AF37"/>
    <mergeCell ref="P2:AO2"/>
    <mergeCell ref="V13:AM15"/>
    <mergeCell ref="V10:AM12"/>
    <mergeCell ref="L16:T16"/>
    <mergeCell ref="A2:O2"/>
    <mergeCell ref="C16:K16"/>
    <mergeCell ref="K26:S26"/>
    <mergeCell ref="AB36:AF36"/>
    <mergeCell ref="U39:Y39"/>
    <mergeCell ref="AE21:AM21"/>
    <mergeCell ref="V16:AM16"/>
    <mergeCell ref="AJ17:AJ18"/>
    <mergeCell ref="Y17:AI18"/>
    <mergeCell ref="C10:T12"/>
    <mergeCell ref="C13:T15"/>
    <mergeCell ref="C9:T9"/>
    <mergeCell ref="V9:AM9"/>
    <mergeCell ref="N17:R18"/>
    <mergeCell ref="AB52:AF52"/>
    <mergeCell ref="U52:Y52"/>
    <mergeCell ref="U50:Y50"/>
    <mergeCell ref="U51:Y51"/>
    <mergeCell ref="AB35:AF35"/>
    <mergeCell ref="D26:J26"/>
    <mergeCell ref="AI37:AM37"/>
    <mergeCell ref="U21:AD23"/>
    <mergeCell ref="D21:T23"/>
    <mergeCell ref="Z25:AD25"/>
    <mergeCell ref="K24:S24"/>
    <mergeCell ref="AI36:AM36"/>
    <mergeCell ref="U35:Y35"/>
    <mergeCell ref="AI34:AM34"/>
    <mergeCell ref="Z26:AD26"/>
    <mergeCell ref="Z27:AD27"/>
    <mergeCell ref="D28:J28"/>
    <mergeCell ref="AF23:AI28"/>
    <mergeCell ref="U27:Y27"/>
    <mergeCell ref="U28:Y28"/>
    <mergeCell ref="U24:Y24"/>
    <mergeCell ref="Z24:AD24"/>
    <mergeCell ref="U25:Y25"/>
    <mergeCell ref="K25:S25"/>
    <mergeCell ref="K28:S28"/>
    <mergeCell ref="AI35:AM35"/>
    <mergeCell ref="AI33:AM33"/>
    <mergeCell ref="D27:J27"/>
    <mergeCell ref="K27:S27"/>
    <mergeCell ref="AB34:AF34"/>
    <mergeCell ref="C30:AM30"/>
    <mergeCell ref="Z28:AD28"/>
    <mergeCell ref="AJ23:AK28"/>
    <mergeCell ref="D24:J24"/>
    <mergeCell ref="D25:J25"/>
    <mergeCell ref="U26:Y26"/>
    <mergeCell ref="AB47:AF47"/>
    <mergeCell ref="AI77:AM77"/>
    <mergeCell ref="AI58:AM58"/>
    <mergeCell ref="AI59:AM59"/>
    <mergeCell ref="AI60:AM60"/>
    <mergeCell ref="AI61:AM61"/>
    <mergeCell ref="AI63:AM63"/>
    <mergeCell ref="AI62:AM62"/>
    <mergeCell ref="AI71:AM71"/>
    <mergeCell ref="AI42:AM42"/>
    <mergeCell ref="AI49:AM49"/>
    <mergeCell ref="AI43:AM43"/>
    <mergeCell ref="AI44:AM44"/>
    <mergeCell ref="AI45:AM45"/>
    <mergeCell ref="AI46:AM46"/>
    <mergeCell ref="AI47:AM47"/>
    <mergeCell ref="AI48:AM48"/>
    <mergeCell ref="AI50:AM50"/>
    <mergeCell ref="AB53:AF53"/>
    <mergeCell ref="U63:Y63"/>
    <mergeCell ref="U59:Y59"/>
    <mergeCell ref="U61:Y61"/>
    <mergeCell ref="AB62:AF62"/>
    <mergeCell ref="AB60:AF60"/>
    <mergeCell ref="AB58:AF58"/>
    <mergeCell ref="U53:Y53"/>
    <mergeCell ref="U54:Y54"/>
    <mergeCell ref="AF63:AG63"/>
    <mergeCell ref="AB59:AF59"/>
    <mergeCell ref="AB61:AF61"/>
    <mergeCell ref="AI56:AM56"/>
    <mergeCell ref="AI57:AM57"/>
    <mergeCell ref="AI54:AM54"/>
    <mergeCell ref="AI55:AM55"/>
    <mergeCell ref="U56:Y56"/>
    <mergeCell ref="U57:Y57"/>
    <mergeCell ref="AB57:AF57"/>
    <mergeCell ref="AF56:AG56"/>
    <mergeCell ref="AI51:AM51"/>
    <mergeCell ref="AI52:AM52"/>
    <mergeCell ref="AI53:AM53"/>
    <mergeCell ref="AI39:AM39"/>
    <mergeCell ref="AI40:AM40"/>
    <mergeCell ref="AI41:AM41"/>
    <mergeCell ref="AB38:AF38"/>
    <mergeCell ref="AB39:AF39"/>
    <mergeCell ref="AB40:AF40"/>
    <mergeCell ref="AB41:AF41"/>
    <mergeCell ref="AI38:AM38"/>
    <mergeCell ref="AB45:AF45"/>
    <mergeCell ref="AB46:AF46"/>
    <mergeCell ref="U40:Y40"/>
    <mergeCell ref="U41:Y41"/>
    <mergeCell ref="U42:Y42"/>
    <mergeCell ref="AB42:AF42"/>
    <mergeCell ref="AB43:AF43"/>
    <mergeCell ref="AB44:AF44"/>
    <mergeCell ref="U45:Y45"/>
    <mergeCell ref="M44:S44"/>
    <mergeCell ref="U49:Y49"/>
    <mergeCell ref="U43:Y43"/>
    <mergeCell ref="U44:Y44"/>
    <mergeCell ref="U47:Y47"/>
    <mergeCell ref="U48:Y48"/>
    <mergeCell ref="U46:Y46"/>
    <mergeCell ref="F46:S46"/>
    <mergeCell ref="I48:S48"/>
    <mergeCell ref="E47:S47"/>
  </mergeCells>
  <phoneticPr fontId="19" type="noConversion"/>
  <hyperlinks>
    <hyperlink ref="A2:C2" location="MainMenu!A1" display="MainMenu!A1"/>
  </hyperlinks>
  <printOptions horizontalCentered="1"/>
  <pageMargins left="0" right="0" top="0.5" bottom="0.5" header="0.25" footer="0.4"/>
  <pageSetup paperSize="144" scale="66" orientation="portrait" r:id="rId1"/>
  <headerFooter alignWithMargins="0">
    <oddHeader>&amp;L&amp;"Bookman Old Style,Bold"mrkiritpatel@gmail.com / imu20593@gmail.com / dpbaria@gmail.com</oddHeader>
    <oddFooter>&amp;LPrepared by Cyber Group Dangs      Page &amp;P of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17</vt:i4>
      </vt:variant>
    </vt:vector>
  </HeadingPairs>
  <TitlesOfParts>
    <vt:vector size="31" baseType="lpstr">
      <vt:lpstr>MainMenu</vt:lpstr>
      <vt:lpstr>Other Deails</vt:lpstr>
      <vt:lpstr>Emp PA Register</vt:lpstr>
      <vt:lpstr>Salary</vt:lpstr>
      <vt:lpstr>Calculation</vt:lpstr>
      <vt:lpstr>Form 10E</vt:lpstr>
      <vt:lpstr>Form 10E-2</vt:lpstr>
      <vt:lpstr>6th Pay Arrears</vt:lpstr>
      <vt:lpstr>16_1</vt:lpstr>
      <vt:lpstr>16_2</vt:lpstr>
      <vt:lpstr>Challan 280</vt:lpstr>
      <vt:lpstr>ACKNOWLEDGEMENT</vt:lpstr>
      <vt:lpstr>ITR-1</vt:lpstr>
      <vt:lpstr>Calculation_Prapose</vt:lpstr>
      <vt:lpstr>BACK</vt:lpstr>
      <vt:lpstr>BACK2</vt:lpstr>
      <vt:lpstr>Calculation_Prapose!Income_calculation</vt:lpstr>
      <vt:lpstr>Income_calculation</vt:lpstr>
      <vt:lpstr>'16_1'!Print_Area</vt:lpstr>
      <vt:lpstr>'16_2'!Print_Area</vt:lpstr>
      <vt:lpstr>'6th Pay Arrears'!Print_Area</vt:lpstr>
      <vt:lpstr>ACKNOWLEDGEMENT!Print_Area</vt:lpstr>
      <vt:lpstr>Calculation!Print_Area</vt:lpstr>
      <vt:lpstr>Calculation_Prapose!Print_Area</vt:lpstr>
      <vt:lpstr>'Challan 280'!Print_Area</vt:lpstr>
      <vt:lpstr>'Emp PA Register'!Print_Area</vt:lpstr>
      <vt:lpstr>'Form 10E'!Print_Area</vt:lpstr>
      <vt:lpstr>'Form 10E-2'!Print_Area</vt:lpstr>
      <vt:lpstr>'ITR-1'!Print_Area</vt:lpstr>
      <vt:lpstr>'Other Deails'!Print_Area</vt:lpstr>
      <vt:lpstr>Salary!Print_Area</vt:lpstr>
    </vt:vector>
  </TitlesOfParts>
  <Company>Cyber Group Dangs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Income Tax Calculation 2008 Ver 8.4</dc:title>
  <dc:creator>Kirit Patel</dc:creator>
  <cp:lastModifiedBy>PS2DDODangsOffice</cp:lastModifiedBy>
  <cp:lastPrinted>2011-02-14T07:33:40Z</cp:lastPrinted>
  <dcterms:created xsi:type="dcterms:W3CDTF">2000-01-07T08:19:27Z</dcterms:created>
  <dcterms:modified xsi:type="dcterms:W3CDTF">2019-02-23T11:30:31Z</dcterms:modified>
</cp:coreProperties>
</file>